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оходы 2010-2012" sheetId="3" r:id="rId3"/>
  </sheets>
  <definedNames>
    <definedName name="_xlnm.Print_Titles" localSheetId="2">'доходы 2010-2012'!$9:$9</definedName>
    <definedName name="_xlnm.Print_Area" localSheetId="2">'доходы 2010-2012'!$A$1:$C$131</definedName>
  </definedNames>
  <calcPr fullCalcOnLoad="1"/>
</workbook>
</file>

<file path=xl/sharedStrings.xml><?xml version="1.0" encoding="utf-8"?>
<sst xmlns="http://schemas.openxmlformats.org/spreadsheetml/2006/main" count="1535" uniqueCount="886">
  <si>
    <t>Налог на доходы физических лиц с доходов, полученных физ. лицами не являющим.налог. резидентами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</si>
  <si>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</si>
  <si>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</si>
  <si>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</si>
  <si>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 облагаемых по налоговой ставке, установленной пунктом 1 статьи 224 Налогового кодекса РФ 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</si>
  <si>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</si>
  <si>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</si>
  <si>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по факту</t>
  </si>
  <si>
    <t>182 1 01 02030 01 0000 110</t>
  </si>
  <si>
    <t>Налог на доходы физических лиц с доходов,полученных физическими лицами, не являющимися налоговыми резидентами РФ</t>
  </si>
  <si>
    <t>000 1 01 02040 01 0000 110</t>
  </si>
  <si>
    <t>182 1 01 02050 01 1000 110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</si>
  <si>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 приобретения ипотечных сертификатов участия, выданных управляющим ипотечным покрытием до 1 января 2007 года.</t>
  </si>
  <si>
    <t>000 1 01 02060 01 0000 110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</si>
  <si>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</si>
  <si>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000 1 03 00000 00 0000 000</t>
  </si>
  <si>
    <t>НАЛОГИ НА ТОВАРЫ (РАБОТЫ, УСЛУГИ), РЕАЛИЗУЕМЫЕ НА ТЕРРИТОРИИ РФ</t>
  </si>
  <si>
    <t>182 1 03 02000 01 0000 110</t>
  </si>
  <si>
    <t>Акцизы по подакцизным товарам (продукции), производимым на территории РФ</t>
  </si>
  <si>
    <t>182 1 03 02011 01 0000 110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</si>
  <si>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</si>
  <si>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182 1 03 02020 01 0000 110</t>
  </si>
  <si>
    <t>Акцизы на спиртосодержащую продукцию, производимую на  территории Российской Федерации</t>
  </si>
  <si>
    <t>182 1 03 02040 01 0000 110</t>
  </si>
  <si>
    <t>Акцизы на бензин, производимый  территории Российской Федерации</t>
  </si>
  <si>
    <t>182 1 03 02070 01 0000 110</t>
  </si>
  <si>
    <t>Акцизы на дизельное топливо, производимое на  территории Российской Федерации</t>
  </si>
  <si>
    <t>182 1 03 02080 01 0000 110</t>
  </si>
  <si>
    <t>Акцизы на моторные масла для дизельных и (или) карбюраторных (инжекторных) двигателей, производимые на  территории Российской Федерации</t>
  </si>
  <si>
    <t>182 103 02090 01 0000 110</t>
  </si>
  <si>
    <t>Акцизы на вина, производимые на территории Российской Федерации</t>
  </si>
  <si>
    <t>182 1 03 02100 011000 110</t>
  </si>
  <si>
    <t>Акцизы на пиво,производимое на территории РФ</t>
  </si>
  <si>
    <t>182 1 03 02110 01 1000 110</t>
  </si>
  <si>
    <t>Акцизы на алкогольную продукцию с объемной долей этилового спирта свыше 25% (за исключением вин),производимую на территории РФ</t>
  </si>
  <si>
    <t>182 1 03 02111 01 0000 110</t>
  </si>
  <si>
    <t>Акцизы на алкогольную продукцию с объемной долей этилового спирта св. 25% (за исключением вин) при реализации производителями, за исключением реализации на акцизные склады</t>
  </si>
  <si>
    <t>182 1 03 02112 01 0000 110</t>
  </si>
  <si>
    <t xml:space="preserve"> Акцизы на алкогольную продукцию с объемной долей этилового спирта св. 25% (за исключением вин) при реализации производителями на акцизные склады</t>
  </si>
  <si>
    <t>182 1 03 02113 01 0000 110</t>
  </si>
  <si>
    <t>Акцизы на алкогольную продукцию с объемной долей этилового спирта св. 25% (за исключением вин) при реализации с акцизных складов</t>
  </si>
  <si>
    <t>182 1 03 02120 01 0000 110</t>
  </si>
  <si>
    <t>Акцизы  на  алкогольную   продукцию с объемной долей  спирта этилового  свыше 9  до  25  процентов  включительно (за исключением вин), производимую на территории Российской Федерации</t>
  </si>
  <si>
    <t>182 1 03 02121 01 0000 110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</si>
  <si>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производителями, за исключением реализации на акцизные склады</t>
  </si>
  <si>
    <t>182 1 03 02122 01 0000 110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</si>
  <si>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 на акцизные склады</t>
  </si>
  <si>
    <t>182 1 03 02123 01 0000 110</t>
  </si>
  <si>
    <t>Акцизы на алкогольную продукцию с объемной долей этилового спирта свыше 9 до 25% включительно(за исключением вин) при реализации  с акцизных складов</t>
  </si>
  <si>
    <t>182 1 03 02143 01 0000 110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</si>
  <si>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склады, в части сумм по расчетам за 2003 год</t>
  </si>
  <si>
    <t>000 1 05 00000 00 0000 000</t>
  </si>
  <si>
    <t>000 1 05 01000 00 0000 110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</si>
  <si>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</si>
  <si>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</si>
  <si>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</si>
  <si>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</si>
  <si>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182 1 05 01040 02 1000 110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</si>
  <si>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</si>
  <si>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</si>
  <si>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</si>
  <si>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182 1 05 03011 01 0000 110</t>
  </si>
  <si>
    <t>Единый сельскохозяйственный налог, уплачиваемый организациями</t>
  </si>
  <si>
    <t>182 1 05 03000 01 0000 110</t>
  </si>
  <si>
    <t>000 1 06 00000 00 0000 000</t>
  </si>
  <si>
    <t>182 1 06 01020 04 0000 110</t>
  </si>
  <si>
    <t>000 1 06 02010 02 0000 110</t>
  </si>
  <si>
    <t>182 1 06 02010 02 0000 110</t>
  </si>
  <si>
    <t>Налог на имущество организаций по имуществу,не входящему в Единую систему газоснабжения</t>
  </si>
  <si>
    <t>182 1 06 02020 02 0000 110</t>
  </si>
  <si>
    <t>Налог на имущество организаций по имуществу,входящему в Единую систему газоснабжения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</si>
  <si>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</si>
  <si>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</si>
  <si>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</si>
  <si>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</si>
  <si>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</si>
  <si>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</si>
  <si>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</si>
  <si>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</si>
  <si>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</si>
  <si>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182 1 06 06012 04 0000 110</t>
  </si>
  <si>
    <t>182 1 06 06022 04 0000 110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</si>
  <si>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</si>
  <si>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</si>
  <si>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</si>
  <si>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</si>
  <si>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</si>
  <si>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</t>
  </si>
  <si>
    <t>182 1 07 04010 01 0000 110</t>
  </si>
  <si>
    <t>Сбор за пользование объектами животного мира</t>
  </si>
  <si>
    <t>000 1 08 00000 00 0000 000</t>
  </si>
  <si>
    <t>000 1 08 02020 01 0000 110</t>
  </si>
  <si>
    <t>Государственная пошлина по делам, рассматриваемым конституционными (уставными) судами субъектов РФ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</si>
  <si>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</si>
  <si>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 Федерации)</t>
  </si>
  <si>
    <t>815 1 08 07082 01 1000 110</t>
  </si>
  <si>
    <t>Государственная пошлина за совершение действий, связанных с лицензированием</t>
  </si>
  <si>
    <t>321 1 08 07110 01 0000 110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</si>
  <si>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</si>
  <si>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321 1 08 07120 01 0000 110</t>
  </si>
  <si>
    <t>Государственная пошлина за государственную регистрацию  региональных  отделений политической партии</t>
  </si>
  <si>
    <t>059 1 08 07130 01 0000 110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</si>
  <si>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територии субъекта РФ, а также за выдачу дубликата свидетельства о такой регистрации</t>
  </si>
  <si>
    <t>086 1 08 07130 01 1000 110</t>
  </si>
  <si>
    <t>Государственная пошлина за государственную регистрацию  средств массовой информации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</si>
  <si>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</si>
  <si>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</si>
  <si>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по плану</t>
  </si>
  <si>
    <t>830 1 08 07140 01 0000 110</t>
  </si>
  <si>
    <t>Гостехнадзор</t>
  </si>
  <si>
    <t>187 1 08 07140 01 1000 110</t>
  </si>
  <si>
    <t>Министерство обороны</t>
  </si>
  <si>
    <t>гор.</t>
  </si>
  <si>
    <t>188 1 08 07140 01 1000 110</t>
  </si>
  <si>
    <t>ГИБДД</t>
  </si>
  <si>
    <t>858 1 08 07150 01 1000 110</t>
  </si>
  <si>
    <t>Государственная пошлина за выдачу разрешения  на установку рекламной конструкции.</t>
  </si>
  <si>
    <t>865 1 08 07173 01 1000 110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</si>
  <si>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округов;</t>
  </si>
  <si>
    <t>000 1 09 00000 00 0000 000</t>
  </si>
  <si>
    <t>ЗАДОЛЖЕННОСТЬ И ПЕРЕРАСЧЕТЫ ПО ОТМЕНЕННЫМ НАЛОГАМ, СБОРАМ И ИНЫМ ОБЯЗАТЕЛЬНЫМ ПЛАТЕЖАМ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</si>
  <si>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</si>
  <si>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</si>
  <si>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</si>
  <si>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</si>
  <si>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182 1 09 02030 02 0000 110</t>
  </si>
  <si>
    <t>Акцизы на ювелирные изделия</t>
  </si>
  <si>
    <t>182 1 09 03020 00 0000 110</t>
  </si>
  <si>
    <t>Платежи за добычу полезных ископаемых</t>
  </si>
  <si>
    <t>182 109 03021 04 0000 110</t>
  </si>
  <si>
    <t>Платежи  за добычу общераспространенных полезных  ископаемых, мобилизуемые на территориях городских округов</t>
  </si>
  <si>
    <t>182 1 09 03023 01 0000 110</t>
  </si>
  <si>
    <t>Платежи за добычу подземных вод</t>
  </si>
  <si>
    <t>182 109 03025 01 0000 110</t>
  </si>
  <si>
    <t>Платежи за добычу других полезных ископаемых</t>
  </si>
  <si>
    <t>182 1 09 03030 03 0000 110</t>
  </si>
  <si>
    <t>Платежи за пользование недрами</t>
  </si>
  <si>
    <t>182 1 09 03082 02 0000 110</t>
  </si>
  <si>
    <t>Отчисления на воспроизводство минерально-сырьевой базы, зачисляемые в бюджеты субъектов РФ, за исключением уплачиваемых при добыче общераспространенных полезных ископаемых и подземных вод, используемых для местных нужд</t>
  </si>
  <si>
    <t>182 1 09 03083 02 0000 110</t>
  </si>
  <si>
    <t>Отчисления на воспроизводство минерально-сырьевой базы, при добыче общераспространенных полезных ископаемых и подземных вод ,используемых для местных нужд зачисляемые в бюджеты субъектов РФ</t>
  </si>
  <si>
    <t>182 1 09 04010 02 0000 110</t>
  </si>
  <si>
    <t>Налог на имущество предпритятий</t>
  </si>
  <si>
    <t>182 1 09 04020 02 0000 110</t>
  </si>
  <si>
    <t>Налог с владельцев траснпортных средств и налог на приобретение транспортных средств</t>
  </si>
  <si>
    <t>182 1 09 04030 01 0000 110</t>
  </si>
  <si>
    <t>Налог на пользователей автомобильных дорог</t>
  </si>
  <si>
    <t>182 1 09 04040 01 0000 110</t>
  </si>
  <si>
    <t>Налог с имущества, переходящего в порядке наследования или дарения</t>
  </si>
  <si>
    <t>000 1 09 04050 04 0000 110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</si>
  <si>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</si>
  <si>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182 1 09 05040 01 0000 110</t>
  </si>
  <si>
    <t>Налог на покупку инвалюты</t>
  </si>
  <si>
    <t>000 1 09 05040 012000 110</t>
  </si>
  <si>
    <t>Налог    на    покупку    иностранных денежных    знаков    и     платежных документов,       выраженных        в иностранной валюте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</si>
  <si>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</si>
  <si>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</si>
  <si>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</si>
  <si>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</si>
  <si>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</si>
  <si>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182 1 09 06010 02 0000 110</t>
  </si>
  <si>
    <t>Налог с продаж</t>
  </si>
  <si>
    <t>182 1 09 06020 02 0000 110</t>
  </si>
  <si>
    <t>Сбор на нужды образовательных учреждений, взимаемый с юридических лиц</t>
  </si>
  <si>
    <t>182 1 09 06030 02 0000 110</t>
  </si>
  <si>
    <t xml:space="preserve">Прочие налоги и сборы </t>
  </si>
  <si>
    <t>000 1 09 06020 021000 110</t>
  </si>
  <si>
    <t>Сбор   на    нужды    образовательных учреждений, взимаемый  с  юридических лиц</t>
  </si>
  <si>
    <t>182 1 09 07010 04 0000 110</t>
  </si>
  <si>
    <t>Налог  на  рекламу,  мобилизуемый  на территориях городских округов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</si>
  <si>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</si>
  <si>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мобилизуемый на территориях городских округов</t>
  </si>
  <si>
    <t>182 1 09 07040 04 0000 110</t>
  </si>
  <si>
    <t>Лицензионный сбор за право торговли спиртыми напитками, мобилизуемый на территориях городских округов</t>
  </si>
  <si>
    <t>182 1 09 07050 04 1000 110</t>
  </si>
  <si>
    <t>Прочие местные налоги и сборы, мобилизуемые на территориях городских округов</t>
  </si>
  <si>
    <t>000 1 11 00000 00 0000 000</t>
  </si>
  <si>
    <t>823 1 11 01020 02 0000 120</t>
  </si>
  <si>
    <t>Дивиденды по акциям и доходы от прочих форм участия в капитале, находящихся в  собственности субъектов РФ</t>
  </si>
  <si>
    <t>860 1 11 01040 04 0000 120</t>
  </si>
  <si>
    <r>
      <t>Дивиденды по акциям и доходы от прочих форм участия в капитале,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находящихся в собственности городских округов</t>
    </r>
  </si>
  <si>
    <t>724 1 11 02030 03 0000 120</t>
  </si>
  <si>
    <t>Доходы от размещения временно свободных средств местных бюджетов</t>
  </si>
  <si>
    <t>725 1 11 03020 02 0000 120</t>
  </si>
  <si>
    <t>Проценты, полученные от предоставления бюджетных кредитов внутри страны за счет средств бюджетов субъектов РФ</t>
  </si>
  <si>
    <t>850 1 11 02084 04 0000 120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</si>
  <si>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</si>
  <si>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810 1 11 03020 02 0000 120</t>
  </si>
  <si>
    <t>850 1 11 03040 04 0000 120</t>
  </si>
  <si>
    <t>Проценты, полученные от предоставления бюджетных кредитов внутри страны за счет средств местных бюджетов</t>
  </si>
  <si>
    <t>000 1 11 05000 00 0000 120</t>
  </si>
  <si>
    <t>Доходы от сдачи в аренду имущества 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</si>
  <si>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</si>
  <si>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</si>
  <si>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</si>
  <si>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 получаемые  в  виде  арендной  платы  за земельные участки, земельные участки,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</si>
  <si>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</si>
  <si>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Федерации, а также земельных участков государственных унитарных предприятий субъектов Российской Федерации,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</si>
  <si>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</si>
  <si>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учреждений).</t>
  </si>
  <si>
    <t>818 1 11 05032 02 1300 120</t>
  </si>
  <si>
    <t>Аренда образовательных учреждений</t>
  </si>
  <si>
    <t>818 1 11 05032 02 1400 120</t>
  </si>
  <si>
    <t>Аренда учреждений здравоохранения</t>
  </si>
  <si>
    <t>818 1 11 05032 02 1600 120</t>
  </si>
  <si>
    <t>Аренда учреждений культуры и искусства</t>
  </si>
  <si>
    <t>818 1 11 05032 02 1800 120</t>
  </si>
  <si>
    <t xml:space="preserve">Аренда прочих учреждений </t>
  </si>
  <si>
    <t>860 1 11 05034 04 0000 120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</si>
  <si>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 муниципальных унитарных предприятий</t>
  </si>
  <si>
    <t>860 1 11 05034 04 1100 120</t>
  </si>
  <si>
    <t>Аренда научных учреждений</t>
  </si>
  <si>
    <t>860 1 11 05034 04 1300 120</t>
  </si>
  <si>
    <t>860 1 11 05034 04 1400 120</t>
  </si>
  <si>
    <t>860 1 11 05034 04 1600 120</t>
  </si>
  <si>
    <t>860 1 11 05034 04 1700 120</t>
  </si>
  <si>
    <t>Аренда архивных учреждений</t>
  </si>
  <si>
    <t>860 1 11 05034 04 1800 120</t>
  </si>
  <si>
    <t>860 1 11 07000 00 0000 120</t>
  </si>
  <si>
    <t>Платежи от государственных и муниципальных унитарных предприятий</t>
  </si>
  <si>
    <t>166 1 11 07010 00 1000 120</t>
  </si>
  <si>
    <t>Доходы от перечисления части прибыли государственных и муниципальных унитраных предприятий, остающейся после уплаты налогов и обязательных платежей</t>
  </si>
  <si>
    <t>818 1 11 07012 02 0000 120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</si>
  <si>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</si>
  <si>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860 1 11 07014 04 0000 120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</si>
  <si>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</si>
  <si>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</si>
  <si>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</si>
  <si>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865 1 11 09034 04 0000 120</t>
  </si>
  <si>
    <t>Доходы от эксплуатации и использования  имущества автомобильных  дорог,  находящихся  в собственности городских округов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</si>
  <si>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</si>
  <si>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 а также имущества  государственных и муниципальных унитарных предприятий, в том числе казенных).</t>
  </si>
  <si>
    <t>858 1 11 09044 04 0000 120</t>
  </si>
  <si>
    <t>Прочие поступления от использования имущества, находящегося в собственности городских округов ( за исключением имущества автономных учреждений, а также имущества  государственных и муниципальных унитарных предприятий, в том числе казенных). Аренда рекл. мест.</t>
  </si>
  <si>
    <t>850 1 11 09044 04 0000 120</t>
  </si>
  <si>
    <t>Плата за наем</t>
  </si>
  <si>
    <t>000 1 12 00000 00 0000 000</t>
  </si>
  <si>
    <t>498 1 12 01000 01 0000 120</t>
  </si>
  <si>
    <t>Плата за негативное воздействие на окружающую среду</t>
  </si>
  <si>
    <t>050 112 02052 01 0000 120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</si>
  <si>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по  участкам недр, содержащим месторождения общераспространенных полезных ископаемых, участкам недр местного значения, а также участкам недр местного  значения,  используемых для целей  строительства и эксплуатации подземных сооружений, не связанных  с добычей полезных ископаемых</t>
  </si>
  <si>
    <t>000 1 12 04022 02 0000 120</t>
  </si>
  <si>
    <t>Лесные подати в части, превышающей минимальные ставки платы за древесину, отпускаемую на корню</t>
  </si>
  <si>
    <t>000 1 12 04060 02 0000 120</t>
  </si>
  <si>
    <t>Прочие доходы от использования лесного фонда РФ</t>
  </si>
  <si>
    <t>000 1 13 01000 00 0000 130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</si>
  <si>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</si>
  <si>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>ДОХОДЫ ОТ ОКАЗАНИЯ ПЛАТНЫХ УСЛУГ И КОМПЕНСАЦИИ ЗАТРАТ ГОСУДАРСТВА</t>
  </si>
  <si>
    <t>182 1 13 02012 01 0000 130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</si>
  <si>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РФ</t>
  </si>
  <si>
    <t>725 1 13 02012 01 0000 130</t>
  </si>
  <si>
    <t>000 1 13 02021 02 0000 130</t>
  </si>
  <si>
    <t>Сборы за выдачу органами государственной власти субъектов РФ лицензий на розничную продажу алкогольной продукции</t>
  </si>
  <si>
    <t>000 1 13 03000 00 0000 130</t>
  </si>
  <si>
    <t>815 1 13 02021 02 0000 130</t>
  </si>
  <si>
    <t>Прочие лицензионные сборы(за лицензии,выданные департаментом лицензирования Тульской области)</t>
  </si>
  <si>
    <t>000 1 13 03020 02 0000 130</t>
  </si>
  <si>
    <t>Прочие доходы бюджетов субъектов РФ от оказания платных услуг и компенсации затрат государства</t>
  </si>
  <si>
    <t>000 1 13 03040 04 0000 130</t>
  </si>
  <si>
    <t>Прочие доходы от оказания платных услуг получателями средств  бюджетов городских округов и компенсации затрат бюджетов городских округов</t>
  </si>
  <si>
    <t>гор.*</t>
  </si>
  <si>
    <t>000 1 14 00000 00 0000 000</t>
  </si>
  <si>
    <t>ДОХОДЫ ОТ ПРОДАЖИ МАТЕРИАЛЬНЫХ И НЕМАТЕРИАЛЬНЫХ АКТИВОВ</t>
  </si>
  <si>
    <t>к.</t>
  </si>
  <si>
    <t>000 1 14 01000 00 0000 410</t>
  </si>
  <si>
    <t>818 1 14 01020 02 0000 410</t>
  </si>
  <si>
    <t>Доходы от продажи квартир, находящихся в собственности субъектов Российской Федерации</t>
  </si>
  <si>
    <t>850 1 14 01040 04 0000 410</t>
  </si>
  <si>
    <t>Доходы местных бюджетов от продажи квартир</t>
  </si>
  <si>
    <t>818 1 14 02022 02 0000 410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</si>
  <si>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</si>
  <si>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818 1 14 02022 02 0000 440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</si>
  <si>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</si>
  <si>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818 1 14 02023 02 0000 410</t>
  </si>
  <si>
    <t>Доходы от реализации иного имущества, находящегося в в собственности 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</si>
  <si>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860 1 14 02032 04 0000 410</t>
  </si>
  <si>
    <t>Доходы от реализации имущества , находящегося в оперативном управлении учреждений, находящихся в ведении органов управления городских округов ( за исключением имущества муниципальных автономных учреждений) в части реализации основных средствпо указанному имуществу</t>
  </si>
  <si>
    <t>860 1 14 02033 04 0000 410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</si>
  <si>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</si>
  <si>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</si>
  <si>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Доходы от продажи земельных участков,  государственная собственность на которые не разграничена.</t>
  </si>
  <si>
    <t>860 1 14 06012 04 0000 430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</si>
  <si>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</si>
  <si>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166 1 14 02031 03 0000 410</t>
  </si>
  <si>
    <t>Доходы  от реализации имущества муниципальных унитарных предприятий ( в части реализации основных средств по указанному имуществу)</t>
  </si>
  <si>
    <t>166 1 14 02032 03 0000 410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</si>
  <si>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 в части реализации основных средств по указанному имуществу)</t>
  </si>
  <si>
    <t>860 1 14 06022 02 0000 420</t>
  </si>
  <si>
    <t>Доходы от продажи земельных участков,  находящихся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</si>
  <si>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</si>
  <si>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</si>
  <si>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</si>
  <si>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</si>
  <si>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188 1 15 02020 02 0100 140</t>
  </si>
  <si>
    <t>Сборы ГИБДД</t>
  </si>
  <si>
    <t>802 1 15 02020 02 0000 140</t>
  </si>
  <si>
    <t xml:space="preserve">Платежи взимаемые государственными организациями субъектов российской Федерации за выполнение определенных функций </t>
  </si>
  <si>
    <t>813 1 15 02020 02 0000 140</t>
  </si>
  <si>
    <t>823 1 15 02020 02 0000 140</t>
  </si>
  <si>
    <t>Выписка из реестра областных собственников</t>
  </si>
  <si>
    <t>830 1 15 02020 02 0000 140</t>
  </si>
  <si>
    <t>Платежи гостехнадзора</t>
  </si>
  <si>
    <t>192 1 15 02020 02 0400 140</t>
  </si>
  <si>
    <t>Плата за выдачу разрешений за привлечение иностранной рабочей силы</t>
  </si>
  <si>
    <t>810 1 15 02020 02 0001 140</t>
  </si>
  <si>
    <t>Сборы, взимаемые заказчиком за предоставление конкурсной документации</t>
  </si>
  <si>
    <t>860 1 15 02040 04 0000 140</t>
  </si>
  <si>
    <t>Платежи, взимаемые   организациями городских округов за выполнение определенных функций</t>
  </si>
  <si>
    <t>000 1 16 00000 00 0000 000</t>
  </si>
  <si>
    <t xml:space="preserve">ШТРАФЫ, САНКЦИИ, ВОЗМЕЩЕНИЕ УЩЕРБА </t>
  </si>
  <si>
    <t>182 1 16 03010 01 0000 140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</si>
  <si>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126,128, 129,129.1, 132, 133, 134, 135, 135.1 Налогового кодекса Российской Федерации</t>
  </si>
  <si>
    <t>182 1 16 03020 02 0000 140</t>
  </si>
  <si>
    <t>Денежные взыскания (штрафы) за нарушение законодательства о налогах и сборах, предусмотренных пунктом 7 статьи 366 Налогового Ккодекса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</si>
  <si>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</si>
  <si>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</si>
  <si>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</si>
  <si>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</si>
  <si>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</si>
  <si>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</si>
  <si>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000 1 16 18020 02 0000 140</t>
  </si>
  <si>
    <t>Денежные взыскания (штрафы) за нарушение бюджетного законодательства (в части бюджетов субъектов РФ)</t>
  </si>
  <si>
    <t>000 1 16 18040 04 0000 140</t>
  </si>
  <si>
    <t>Денежные взыскания (штрафы) за нарушение бюджетного законодательства (в части бюджетов городских округов)</t>
  </si>
  <si>
    <t>322 1 16 21020 02 0000 140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</si>
  <si>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субъектов</t>
  </si>
  <si>
    <t>322 1 16 21040 04 0000 140</t>
  </si>
  <si>
    <t xml:space="preserve"> Доходы   от   реализации   имущества, находящегося  в   государственной   и муиципальной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</si>
  <si>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 xml:space="preserve"> 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</si>
  <si>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</si>
  <si>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</si>
  <si>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</si>
  <si>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</si>
  <si>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</si>
  <si>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</si>
  <si>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</si>
  <si>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</si>
  <si>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</si>
  <si>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</si>
  <si>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</si>
  <si>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2012 год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</si>
  <si>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</si>
  <si>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810 1 16 23020 02 0000 140</t>
  </si>
  <si>
    <t xml:space="preserve">  000 1 09 04000 00 0000 110 </t>
  </si>
  <si>
    <t xml:space="preserve">000 1 11 00000 00 0000 000   </t>
  </si>
  <si>
    <t xml:space="preserve">000 1 09 04050 04 0000 110   </t>
  </si>
  <si>
    <t xml:space="preserve">000 1 08 07150 01 0000 110   </t>
  </si>
  <si>
    <t xml:space="preserve"> 000 1 11 05024 04 0000 120   </t>
  </si>
  <si>
    <t xml:space="preserve">000 1 16 33000 00 0000 140   </t>
  </si>
  <si>
    <t xml:space="preserve"> 000 1 16 90040 04 0000 140   </t>
  </si>
  <si>
    <t xml:space="preserve">000 2 02 01000 00 0000 151   </t>
  </si>
  <si>
    <t xml:space="preserve">000 2 02 01003 00 0000 151   </t>
  </si>
  <si>
    <t xml:space="preserve">000 2 02 01003 04 0000 151   </t>
  </si>
  <si>
    <t xml:space="preserve">000 2 02 03003 04 0000 151   </t>
  </si>
  <si>
    <t>Доходы от возмещения ущерба при возникновении страховых случаев, зачисляемые в бюджеты субъектов Российской Федерации</t>
  </si>
  <si>
    <t>825 1 16 23040 04 0000 140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</si>
  <si>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</si>
  <si>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>850 1 16 23040 04 0000 140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</si>
  <si>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</si>
  <si>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</si>
  <si>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</si>
  <si>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048 1 16 25010 01 0000 140</t>
  </si>
  <si>
    <t>Денежные взыскания (штрафы) за нарушение законодательства о недрах</t>
  </si>
  <si>
    <t>498 1 16 25020 01 0000 140</t>
  </si>
  <si>
    <t>Денежные взыскания (штрафы) за нарушение законодательства об особо охраняемых природных территориях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</si>
  <si>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</si>
  <si>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</si>
  <si>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498 1 16 25040 01 0000 140</t>
  </si>
  <si>
    <t>Денежные взыскания (штрафы) за нарушение законодательства об экологической экспертизе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</si>
  <si>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</si>
  <si>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</si>
  <si>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</si>
  <si>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</si>
  <si>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048 1 16 25070 01 0000 140</t>
  </si>
  <si>
    <t xml:space="preserve">Денежные взыскания (штрафы) за нарушение лесного законодательства, зачисляемые в местные бюджеты </t>
  </si>
  <si>
    <t>048 1 16 25080 01 0000 140</t>
  </si>
  <si>
    <t xml:space="preserve">Денежные взыскания (штрафы) за нарушение водного законодательства </t>
  </si>
  <si>
    <t>161 1 16 26000 01 0000 140</t>
  </si>
  <si>
    <t>Денежные взыскания (штрафы) за нарушение законодательства о рекламе</t>
  </si>
  <si>
    <t>177 1 16 27000 01 0000 140</t>
  </si>
  <si>
    <t>Денежные взыскания (штрафы) за нарушение Федерального закона "О пожарной безопасности"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</si>
  <si>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</si>
  <si>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</si>
  <si>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</si>
  <si>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</si>
  <si>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000 1 16 31000 01 0000 140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</si>
  <si>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</si>
  <si>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810 1 16 32020 02 0000 140</t>
  </si>
  <si>
    <t>Возмещение сумм, израсходованных незаконно или не по целевому назначению, а также доходов полученнфх от их использования ( в части бюджетов субъектов РФ)</t>
  </si>
  <si>
    <t>обл.</t>
  </si>
  <si>
    <t>161 1 16 33040 04 0000 140</t>
  </si>
  <si>
    <t>Денежные взыскания (штрафы) за нарушение законодательства РФ о размещении заказов на поставки товаров, выполнение работ , оказание услугдля нужд гор. Округов</t>
  </si>
  <si>
    <t>гор*</t>
  </si>
  <si>
    <t>000 1 16 90020 02 0000 140</t>
  </si>
  <si>
    <t>Прочие    поступления    от    денежных взысканий  (штрафов)  и  иных  сумм   в возмещение   ущерба, зачисляемые в бюджеты субъектов Российской Федерации</t>
  </si>
  <si>
    <t>000 1 16 90040 04 0000 140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</si>
  <si>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</si>
  <si>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000 1 17 00000 00 0000 000</t>
  </si>
  <si>
    <t>810 1 17 01020 02 0000 180</t>
  </si>
  <si>
    <t xml:space="preserve">Невыясненные поступления, зачисляемые в бюджеты субъектов РФ </t>
  </si>
  <si>
    <t>000 1 17 01040 04 0000 180</t>
  </si>
  <si>
    <t xml:space="preserve">                                                   к проекту бюджета муниципального образования</t>
  </si>
  <si>
    <t>Невыясненные поступления, зачисляемые в бюджеты городских округов</t>
  </si>
  <si>
    <t>810 1 17 05020 02 0000 180</t>
  </si>
  <si>
    <t>Прочие неналоговые доходы бюджетов субъектов Российской Федерации</t>
  </si>
  <si>
    <t>724 1 17 05030 03 0200 180</t>
  </si>
  <si>
    <t xml:space="preserve">Прочие неналоговые доходы местных бюджетов </t>
  </si>
  <si>
    <t>498 1 17 08000 01 0000 180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</si>
  <si>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</si>
  <si>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000 1 17 05040 04 0100 180</t>
  </si>
  <si>
    <t>Остатки неиспользованных средств прошлых лет, зачисляемые в бюджеты городских округов( плата за подключение)</t>
  </si>
  <si>
    <t xml:space="preserve">  000 1 09 04050 00 0000 110 </t>
  </si>
  <si>
    <t xml:space="preserve">Доходы бюджета города Тулы по группам, подгруппам и статьям классификации доходов  бюджетов Российской Федерации на 2010 год и на плановый период 2011 и 2012 годов </t>
  </si>
  <si>
    <t>850 1 17 05040 04 0200 180</t>
  </si>
  <si>
    <t xml:space="preserve">Прочие неналоговые доходы бюджетов городских округов </t>
  </si>
  <si>
    <t>081 117 08000 01 0000 180</t>
  </si>
  <si>
    <t>Суммы по искам о возмещении вреда,причиненного окружающей среде (если природный объект, которому причинен вред, находится в общем пользовании)</t>
  </si>
  <si>
    <t>810 117 09000 01 0000 180</t>
  </si>
  <si>
    <t>Декларационный   платеж, уплачиваемый при упрощенном декларировании доходов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</si>
  <si>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</si>
  <si>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</si>
  <si>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810 1 18 02030 02 0000 151</t>
  </si>
  <si>
    <t>Доходы бюджетов субъектов Российской Федерации от возврата остатков субсидий и субвенций прошлых лет из местных бюджетов</t>
  </si>
  <si>
    <t>810 1 18 02040 02 0000 151</t>
  </si>
  <si>
    <t>Доходы  бюджетов  субъектов  Российской Федерации от возврата остатков субсидий и субвенций  прошлых  лет  из  бюджетов муниципальных районов</t>
  </si>
  <si>
    <t>000 1 19 00000 00 0000 000</t>
  </si>
  <si>
    <t>ВОЗВРАТ ОСТАТКОВ СУБСИДИЙ И СУБВЕНЦИЙ ПРОШЛЫХ ЛЕТ</t>
  </si>
  <si>
    <t>810 1 19 02000 02 0000 151</t>
  </si>
  <si>
    <t>ВОЗВРАТ  ОСТАТКОВ СУБСИДИЙ, СУБВЕНЦИЙ И   ИНЫХ   МЕЖБЮДЖЕТНЫХ  ТРАНСФЕРТОВ, ИМЕЮЩИХ  ЦЕЛЕВОЕ  НАЗНАЧЕНИЕ, ПРОШЛЫХ  ЛЕТ</t>
  </si>
  <si>
    <t>850 1 19 04000 04 0000 151</t>
  </si>
  <si>
    <t>Возврат  остатков субсидий, субвенций и   иных   межбюджетных  трансфертов, имеющих  целевое  назначение, прошлых лет, из бюджетов городских округов</t>
  </si>
  <si>
    <t>гор *</t>
  </si>
  <si>
    <t>000 2 00 00000 00 0000 000</t>
  </si>
  <si>
    <t xml:space="preserve"> Безвозмездные поступления  </t>
  </si>
  <si>
    <t>конт.</t>
  </si>
  <si>
    <t xml:space="preserve"> Безвозмездные поступления  от  других бюджетов бюджетной системы Российской Федерации </t>
  </si>
  <si>
    <t>810 2 02 01001 02 0000 151</t>
  </si>
  <si>
    <t>810 2 02 01003 02 0000 151</t>
  </si>
  <si>
    <t>000 2 02 02001 02 0000 151</t>
  </si>
  <si>
    <t>000 2 02 02005 02 0000 151</t>
  </si>
  <si>
    <t>000 2 02 02007 02 0000 151</t>
  </si>
  <si>
    <t>000 2 02 02008 02 0000 151</t>
  </si>
  <si>
    <t>000 2 02 02008 04 0000 151</t>
  </si>
  <si>
    <t>000 2 02 02009 02 0000 151</t>
  </si>
  <si>
    <t>000 2 02 02012 02 0000 151</t>
  </si>
  <si>
    <t>000 2 02 02015 02 0000 151</t>
  </si>
  <si>
    <t>000 2 02 02017 02 0000 151</t>
  </si>
  <si>
    <t>000 2 02 02021 02 0000 151</t>
  </si>
  <si>
    <t>000 2 02 02024 02 0000 151</t>
  </si>
  <si>
    <t>000 2 02 02027 02 0000 151</t>
  </si>
  <si>
    <t>000 2 02 02028 02 0000 151</t>
  </si>
  <si>
    <t>000 2 02 02039 02 0000 151</t>
  </si>
  <si>
    <t>000 2 02 02047 02 0000 151</t>
  </si>
  <si>
    <t>000 2 02 02051 02 0000 151</t>
  </si>
  <si>
    <t>000 2 02 02054 02 0000 151</t>
  </si>
  <si>
    <t>000 2 02 02064 02 0000 151</t>
  </si>
  <si>
    <t>000 2 02 02065 02 0000 151</t>
  </si>
  <si>
    <t>000 2 02 02068 02 0000 151</t>
  </si>
  <si>
    <t>000 2 02 02068 04 0000 151</t>
  </si>
  <si>
    <t>000 2 02 02077 02 0000 151</t>
  </si>
  <si>
    <t>000 2 02 02080 02 0000 151</t>
  </si>
  <si>
    <t>000 2 02 02080 04 0000 151</t>
  </si>
  <si>
    <t>000 2 02 02082 02 0000 151</t>
  </si>
  <si>
    <t>000 2 02 02085 02 0000 151</t>
  </si>
  <si>
    <t>000 2 02 02097 02 0000 151</t>
  </si>
  <si>
    <t>000 2 02 02098 02 0000 151</t>
  </si>
  <si>
    <t>000 2 02 02101 02 0000 151</t>
  </si>
  <si>
    <t>000 2 02 02102 02 0000 151</t>
  </si>
  <si>
    <t>000 2 02 02106 02 0000 151</t>
  </si>
  <si>
    <t>000 2 02 02110 02 0000 151</t>
  </si>
  <si>
    <t>000 2 02 02999 02 0000 151</t>
  </si>
  <si>
    <t>000 2 02 02999 04 0000 151</t>
  </si>
  <si>
    <t>000 2 02 03001 02 0000 151</t>
  </si>
  <si>
    <t>000 2 02 03003 02 0000 151</t>
  </si>
  <si>
    <t>000 2 02 03003 04 0000 151</t>
  </si>
  <si>
    <t>000 2 02 03004 02 0000 151</t>
  </si>
  <si>
    <t>000 2 02 03005 02 0000 151</t>
  </si>
  <si>
    <t>000 2 02 03006 02 0000 151</t>
  </si>
  <si>
    <t>000 2 02 03010 02 0000 151</t>
  </si>
  <si>
    <t>000 2 02 03011 02 0000 151</t>
  </si>
  <si>
    <t>000 2 02 03012 02 0000 151</t>
  </si>
  <si>
    <t>000 2 02 03014 04 0000 151</t>
  </si>
  <si>
    <t>000 2 02 03015 02 0000 151</t>
  </si>
  <si>
    <t>000 2 02 03018 02 0000 151</t>
  </si>
  <si>
    <t>000 2 02 03019 02 0000 151</t>
  </si>
  <si>
    <t>000 2 02 03021 04 0000 151</t>
  </si>
  <si>
    <t>000 2 02 03024 04 0000 151</t>
  </si>
  <si>
    <t>000 2 02 03025 02 0000 151</t>
  </si>
  <si>
    <t>000 2 02 03029 04 0000 151</t>
  </si>
  <si>
    <t>000 2 02 03030 04 0000 151</t>
  </si>
  <si>
    <t>000 2 02 03032 02 0000 151</t>
  </si>
  <si>
    <t>000 2 02 03053 02 0000 151</t>
  </si>
  <si>
    <t>000 2 02 03054 02 0000 151</t>
  </si>
  <si>
    <t>000 2 02 03055 04 0000 151</t>
  </si>
  <si>
    <t>000 2 02 03060 02 0000 151</t>
  </si>
  <si>
    <t>000 2 02 03068 02 0000 151</t>
  </si>
  <si>
    <t>000 2 02 03069 02 0000 151</t>
  </si>
  <si>
    <t>000 2 02 03070 02 0000151</t>
  </si>
  <si>
    <t>000 2 02 03999 04 0000 151</t>
  </si>
  <si>
    <t>000 2 02 04001 02 0000 151</t>
  </si>
  <si>
    <t>000 2 02 04002 02 0000 151</t>
  </si>
  <si>
    <t>000 2 02 04005 02 0000 151</t>
  </si>
  <si>
    <t>000 2 02 04006 02 0000 151</t>
  </si>
  <si>
    <t>000 2 02 04007 02 0000 151</t>
  </si>
  <si>
    <t>000 2 02 04017 02 0000 151</t>
  </si>
  <si>
    <t>000 2 02 04021 02 0000 151</t>
  </si>
  <si>
    <t>000 2 02 04999 02 0000 151</t>
  </si>
  <si>
    <t>000 2 02 09071 02 0000 151</t>
  </si>
  <si>
    <t>000 2 08 02000 02 0000 180</t>
  </si>
  <si>
    <t>000 3 00 00000 00 0000 000</t>
  </si>
  <si>
    <t>ДОХОДЫ ОТ ПРЕДПРИНИМАТЕЛЬСКОЙ И ИНОЙ ПРИНОСЯЩЕЙ ДОХОД ДЕЯТЕЛЬНОСТИ</t>
  </si>
  <si>
    <t>000 3 01 00000 00 0000 000</t>
  </si>
  <si>
    <t>ДОХОДЫ ОТ СОБСТВЕННОСТИ ПО ПРЕДПРИНИМАТЕЛЬСКОЙ И ИНОЙ ПРИНОСЯЩЕЙ ДОХОД ДЕЯТЕЛЬНОСТИ</t>
  </si>
  <si>
    <t>724 3 01 01040 04 0000 120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</si>
  <si>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</si>
  <si>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000 3 02 00000 00 0000 000</t>
  </si>
  <si>
    <t>РЫНОЧНЫЕ ПРОДАЖИ ТОВАРОВ И УСЛУГ</t>
  </si>
  <si>
    <t>850 3 02 01000 00 0000 130</t>
  </si>
  <si>
    <t>Доходы от продажи услуг</t>
  </si>
  <si>
    <t>810 3 02 01020 02 0000 130</t>
  </si>
  <si>
    <t>Доходы от продажи услуг, оказываемых учреждениями,находящимися в ведении органов государственной власти субъектов РФ</t>
  </si>
  <si>
    <t>850 3 02 01040 04 0000 130</t>
  </si>
  <si>
    <t>Доходы от продажи услуг, оказываемых  учреждениями, находящимися в ведении органов местного самоуправления городских округов</t>
  </si>
  <si>
    <t>850 3 02 01040 04 0100 130</t>
  </si>
  <si>
    <t>Доходы от продажи услуг, оказываемых  учреждениями, находящимися в ведении органов местного самоуправления городских округов ( перечисления за пропуска)</t>
  </si>
  <si>
    <t>810 3 02 02020 02 0000 440</t>
  </si>
  <si>
    <t>Доходы от продажи товаров, осуществляемой учреждениями, находящимися в ведении органов государственной власти субъектов РФ</t>
  </si>
  <si>
    <t>850 3 02 02040 04 0000 440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</si>
  <si>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</si>
  <si>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000 3 03 00000 00 0000 180</t>
  </si>
  <si>
    <t>БЕЗВОЗМЕЗДНЫЕ ПОСТУПЛЕНИЯ ОТ ПРЕДПРИНИМАТЕЛЬСКОЙ И ИНОЙ ПРИНОСЯЩЕЙ ДОХОД ДЕЯТЕЛЬНОСТИ</t>
  </si>
  <si>
    <t>810 3 03 01020 02 0000 151</t>
  </si>
  <si>
    <t>Безвозмездные поступления от бюджетов бюджетной системы в бюджеты субъектов РФ</t>
  </si>
  <si>
    <t>850 3 03 01040 04 0000 151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</si>
  <si>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</si>
  <si>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810 3 03 02020 02 0000 180</t>
  </si>
  <si>
    <t>Прочие безвозмездные  поступления в бюджеты субъектов РФ</t>
  </si>
  <si>
    <t>850 3 03 02040 04 0000 180</t>
  </si>
  <si>
    <t xml:space="preserve">Прочие безвозмездные поступления  муниципальным учреждениям, находящимся в ведении органов местного самоуправления городских округов </t>
  </si>
  <si>
    <t>850 3 03 02040 04 0003 180</t>
  </si>
  <si>
    <r>
      <t xml:space="preserve">Доходы по инвестиционным договорам - </t>
    </r>
    <r>
      <rPr>
        <b/>
        <sz val="10"/>
        <color indexed="8"/>
        <rFont val="Times New Roman"/>
        <family val="1"/>
      </rPr>
      <t>обременение</t>
    </r>
  </si>
  <si>
    <t>725 3 04 02000 02 0000 000</t>
  </si>
  <si>
    <t>Целевые отчисления от всероссийских региональных государственных лотерей</t>
  </si>
  <si>
    <t>000 2 08 04000 04 0000 180</t>
  </si>
  <si>
    <t>ИТОГО ДОХОДОВ</t>
  </si>
  <si>
    <t>166 05 00 00 00 02 0000 630</t>
  </si>
  <si>
    <t>Продажа акций и иных форм участия в капитале, находящихся в собственности субъектов РФ</t>
  </si>
  <si>
    <t>818 05 00 00 00 02 0000 630</t>
  </si>
  <si>
    <t>Продажа акций и иных форм участия в капитале, находящихся в  собственности субъектов РФ</t>
  </si>
  <si>
    <t>860 05 00 00 00 04 0000 630</t>
  </si>
  <si>
    <t>Продажа акций и иных форм участия в капитале, находящихся в муниципальной собственности</t>
  </si>
  <si>
    <t>266 06 01 00 00 02 0000 430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</si>
  <si>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РФ</t>
  </si>
  <si>
    <t>366 06 01 02 00 04 0000 430</t>
  </si>
  <si>
    <t xml:space="preserve">Поступления  от  продажи  земельных участков, государственная собственность на которые не разграничена, расположенных в границах  городских округов (за  исключением   земельных   участков, предназначенных для целей  жилищного строительства)
</t>
  </si>
  <si>
    <t>В С Е Г О</t>
  </si>
  <si>
    <t>в том числе напрямую</t>
  </si>
  <si>
    <t>через УФК</t>
  </si>
  <si>
    <t>* - прибавляются поступления , минувшие казначейство, т.е. напрямую по данным бухгалтерии</t>
  </si>
  <si>
    <t>Начальник финансового  управления администрации города Тулы</t>
  </si>
  <si>
    <t>Приложение  3</t>
  </si>
  <si>
    <t>к решению Тульской городской</t>
  </si>
  <si>
    <t>Думы от ___________ № ______</t>
  </si>
  <si>
    <t>тыс. рублей</t>
  </si>
  <si>
    <t>Код бюджетной  классификации</t>
  </si>
  <si>
    <t>Наименование показателей</t>
  </si>
  <si>
    <t>2010 год</t>
  </si>
  <si>
    <t>2011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</si>
  <si>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</si>
  <si>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</si>
  <si>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</si>
  <si>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</si>
  <si>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</si>
  <si>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</si>
  <si>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</si>
  <si>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</si>
  <si>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</si>
  <si>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</si>
  <si>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</si>
  <si>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</si>
  <si>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</si>
  <si>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</si>
  <si>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</si>
  <si>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</si>
  <si>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</si>
  <si>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</si>
  <si>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</si>
  <si>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</si>
  <si>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</si>
  <si>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</si>
  <si>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</si>
  <si>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</si>
  <si>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</si>
  <si>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</si>
  <si>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</si>
  <si>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</si>
  <si>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</si>
  <si>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</si>
  <si>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</si>
  <si>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</si>
  <si>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</si>
  <si>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</si>
  <si>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</si>
  <si>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</si>
  <si>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</si>
  <si>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</si>
  <si>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</si>
  <si>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</si>
  <si>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</si>
  <si>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</si>
  <si>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</si>
  <si>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</si>
  <si>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</si>
  <si>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</si>
  <si>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</si>
  <si>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</si>
  <si>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</si>
  <si>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</si>
  <si>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</si>
  <si>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</si>
  <si>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</si>
  <si>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</si>
  <si>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</si>
  <si>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</si>
  <si>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</si>
  <si>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</si>
  <si>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</si>
  <si>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</si>
  <si>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</si>
  <si>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</si>
  <si>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</si>
  <si>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</si>
  <si>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</si>
  <si>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</si>
  <si>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</si>
  <si>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</si>
  <si>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</si>
  <si>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</si>
  <si>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</si>
  <si>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>Налоги на имущество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</si>
  <si>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</si>
  <si>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</si>
  <si>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</si>
  <si>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</si>
  <si>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</si>
  <si>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</si>
  <si>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</si>
  <si>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</si>
  <si>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</si>
  <si>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</si>
  <si>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</si>
  <si>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</si>
  <si>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</si>
  <si>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</si>
  <si>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</si>
  <si>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</si>
  <si>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</si>
  <si>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</si>
  <si>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</si>
  <si>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</si>
  <si>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</si>
  <si>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000 1 11 05024 04 0000 120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</si>
  <si>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</si>
  <si>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</si>
  <si>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</si>
  <si>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</si>
  <si>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</si>
  <si>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</si>
  <si>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</si>
  <si>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</si>
  <si>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</si>
  <si>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</si>
  <si>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</si>
  <si>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</si>
  <si>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</si>
  <si>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</si>
  <si>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</si>
  <si>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</si>
  <si>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</si>
  <si>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</si>
  <si>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</si>
  <si>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</si>
  <si>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</si>
  <si>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</si>
  <si>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</si>
  <si>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</si>
  <si>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</si>
  <si>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</si>
  <si>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</si>
  <si>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</si>
  <si>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</si>
  <si>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</si>
  <si>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</si>
  <si>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</si>
  <si>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</si>
  <si>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</si>
  <si>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</si>
  <si>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</si>
  <si>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</si>
  <si>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</si>
  <si>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</si>
  <si>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</si>
  <si>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</si>
  <si>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</si>
  <si>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</si>
  <si>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</si>
  <si>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</si>
  <si>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</si>
  <si>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</si>
  <si>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</si>
  <si>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</si>
  <si>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</si>
  <si>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</si>
  <si>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</si>
  <si>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</si>
  <si>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</si>
  <si>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</si>
  <si>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</si>
  <si>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</si>
  <si>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</si>
  <si>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</si>
  <si>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</si>
  <si>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</si>
  <si>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</si>
  <si>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</si>
  <si>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 000 1 16 90000 00 0000 140   </t>
  </si>
  <si>
    <t>Доходы бюджета города Тулы по группам, подгруппам и статьям классификации доходов  бюджетов Российской Федерации на 2010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</si>
  <si>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</si>
  <si>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</si>
  <si>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</si>
  <si>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</si>
  <si>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</si>
  <si>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</si>
  <si>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</si>
  <si>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</si>
  <si>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</si>
  <si>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</si>
  <si>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</si>
  <si>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</si>
  <si>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</si>
  <si>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</si>
  <si>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</si>
  <si>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</si>
  <si>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</si>
  <si>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</si>
  <si>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</si>
  <si>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</si>
  <si>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</si>
  <si>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</si>
  <si>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Е. А. Митина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</si>
  <si>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</si>
  <si>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</si>
  <si>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</si>
  <si>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</si>
  <si>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</si>
  <si>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</si>
  <si>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</si>
  <si>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</si>
  <si>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</si>
  <si>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</si>
  <si>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</si>
  <si>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</si>
  <si>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</si>
  <si>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</si>
  <si>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</si>
  <si>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</si>
  <si>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</si>
  <si>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</si>
  <si>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</si>
  <si>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</si>
  <si>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</si>
  <si>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</si>
  <si>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</si>
  <si>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</si>
  <si>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</si>
  <si>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</si>
  <si>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</si>
  <si>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</si>
  <si>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</si>
  <si>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</si>
  <si>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</si>
  <si>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</si>
  <si>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</si>
  <si>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</si>
  <si>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</si>
  <si>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</si>
  <si>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</si>
  <si>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</si>
  <si>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</si>
  <si>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</si>
  <si>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</si>
  <si>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</si>
  <si>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</si>
  <si>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</si>
  <si>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</si>
  <si>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</si>
  <si>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</si>
  <si>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</si>
  <si>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</si>
  <si>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</si>
  <si>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Начальник финансового управления</t>
  </si>
  <si>
    <t xml:space="preserve">администрации города Тулы </t>
  </si>
  <si>
    <t>Е.А.Митина</t>
  </si>
  <si>
    <t>000 1 01 02011 01 0000 110</t>
  </si>
  <si>
    <t>Налог  на   доходы   физических  лиц  с  доходов,  полученных   физическими    лицами,   неявляющимися  налоговыми  резидентами  Российской  Федерации  в виде    дивидендов    от   долевого   участия   в деятельности организаций</t>
  </si>
  <si>
    <t>нов 2010</t>
  </si>
  <si>
    <t xml:space="preserve">000 1 05 01040 01 0000 110   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</si>
  <si>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</si>
  <si>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>Бюджет г. Тулы   2009 г.</t>
  </si>
  <si>
    <t xml:space="preserve"> 2009</t>
  </si>
  <si>
    <t>2007 ут.-июнь</t>
  </si>
  <si>
    <t>2009  ут.</t>
  </si>
  <si>
    <t>Фактическое исполнение 1кв.</t>
  </si>
  <si>
    <t xml:space="preserve">  Факт</t>
  </si>
  <si>
    <t xml:space="preserve">  П Л А Н</t>
  </si>
  <si>
    <t>%вып</t>
  </si>
  <si>
    <t>%вып.</t>
  </si>
  <si>
    <t xml:space="preserve">Фактическое исполнение 2 кв. </t>
  </si>
  <si>
    <t>Ф А К Т</t>
  </si>
  <si>
    <t xml:space="preserve"> П Л А Н</t>
  </si>
  <si>
    <t>%вып.кварт к</t>
  </si>
  <si>
    <t>план 2 кв. уточ-июнь</t>
  </si>
  <si>
    <t xml:space="preserve">Ф А К Т </t>
  </si>
  <si>
    <t xml:space="preserve"> П Л А Н </t>
  </si>
  <si>
    <t>план полуг. уточ.-июнь</t>
  </si>
  <si>
    <t>% вып.</t>
  </si>
  <si>
    <t>%вып уточ пл 6 ме</t>
  </si>
  <si>
    <t>%вып.уточ год</t>
  </si>
  <si>
    <t>Фактическое исполнение 3 кв.</t>
  </si>
  <si>
    <t xml:space="preserve"> П Л А Н 3кв.т</t>
  </si>
  <si>
    <t>П Л А Н ут-сент</t>
  </si>
  <si>
    <t>Фактическое исполнение 4 кв.</t>
  </si>
  <si>
    <t>П Л А Н ут.сент</t>
  </si>
  <si>
    <t>Код бюджетной классификации</t>
  </si>
  <si>
    <t>01</t>
  </si>
  <si>
    <t xml:space="preserve"> Доходы   от   реализации   имущества, находящегося  в   государственной   и муниципальной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</si>
  <si>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</si>
  <si>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>02</t>
  </si>
  <si>
    <t>03</t>
  </si>
  <si>
    <t xml:space="preserve">  1 кв.</t>
  </si>
  <si>
    <t>I КВ.</t>
  </si>
  <si>
    <t>кварт</t>
  </si>
  <si>
    <t>год</t>
  </si>
  <si>
    <t xml:space="preserve">    04</t>
  </si>
  <si>
    <t xml:space="preserve">   05</t>
  </si>
  <si>
    <t xml:space="preserve">    06</t>
  </si>
  <si>
    <t xml:space="preserve"> 2 кв.</t>
  </si>
  <si>
    <t xml:space="preserve">  2 кв.</t>
  </si>
  <si>
    <t>году</t>
  </si>
  <si>
    <t>полугод</t>
  </si>
  <si>
    <t xml:space="preserve"> полугод.</t>
  </si>
  <si>
    <t>6 мес</t>
  </si>
  <si>
    <t xml:space="preserve">    07</t>
  </si>
  <si>
    <t xml:space="preserve">    08</t>
  </si>
  <si>
    <t xml:space="preserve">   09</t>
  </si>
  <si>
    <t xml:space="preserve"> 3 кв.</t>
  </si>
  <si>
    <t>кв.ут.</t>
  </si>
  <si>
    <t xml:space="preserve"> 9 мес</t>
  </si>
  <si>
    <t xml:space="preserve"> 9мес ут.</t>
  </si>
  <si>
    <t>год ут</t>
  </si>
  <si>
    <t xml:space="preserve">    10</t>
  </si>
  <si>
    <t xml:space="preserve">   11</t>
  </si>
  <si>
    <t xml:space="preserve">   12</t>
  </si>
  <si>
    <t xml:space="preserve">  4 кв.</t>
  </si>
  <si>
    <t>кв.</t>
  </si>
  <si>
    <t>года</t>
  </si>
  <si>
    <t>ср.мес. от 11 мес</t>
  </si>
  <si>
    <t>000 1 00 00000 00 0000 000</t>
  </si>
  <si>
    <t>ДОХОДЫ</t>
  </si>
  <si>
    <t>к</t>
  </si>
  <si>
    <t>обл</t>
  </si>
  <si>
    <t>гор</t>
  </si>
  <si>
    <t>000 1 01 00000 00 0000 000</t>
  </si>
  <si>
    <t>000 1 01 01012 02 0000 110</t>
  </si>
  <si>
    <t xml:space="preserve">Налог на прибыль  организаций, зачисляемый в бюджеты субъектов Российской Федерации </t>
  </si>
  <si>
    <t>отч</t>
  </si>
  <si>
    <t xml:space="preserve">                                                   период 2011 и 2012 годов </t>
  </si>
  <si>
    <t xml:space="preserve">                                                   Приложение  3</t>
  </si>
  <si>
    <t xml:space="preserve">                                                   город Тула на 2010 год и на плановый </t>
  </si>
  <si>
    <t>Наименование групп, подгрупп и статей
классификации доходов</t>
  </si>
  <si>
    <t>182 1 01 01014 02 1000 110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</si>
  <si>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РФ</t>
  </si>
  <si>
    <t>182 1 01 02000 01 0000 110</t>
  </si>
  <si>
    <t>182 1 01 02010 01 0000 110</t>
  </si>
  <si>
    <t>Налог на доходы физических лиц с доходов, полученных физ. лицами являющим.налог. резидентами в виде дивидендов от долевого участия в деятельности организаций</t>
  </si>
  <si>
    <t>182 1 01 02011 01 0000 110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</si>
</sst>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33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wrapText="1"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top"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19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19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82" fontId="10" fillId="0" borderId="1" xfId="0" applyNumberFormat="1" applyFont="1" applyFill="1" applyBorder="1" applyAlignment="1" applyProtection="1">
      <alignment horizontal="center" wrapText="1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9" fillId="0" borderId="1" xfId="0" applyNumberFormat="1" applyFont="1" applyBorder="1" applyAlignment="1">
      <alignment/>
    </xf>
    <xf numFmtId="182" fontId="10" fillId="0" borderId="1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Alignment="1">
      <alignment/>
    </xf>
    <xf numFmtId="182" fontId="10" fillId="0" borderId="1" xfId="19" applyNumberFormat="1" applyFont="1" applyFill="1" applyBorder="1" applyAlignment="1" applyProtection="1">
      <alignment horizontal="right"/>
      <protection/>
    </xf>
    <xf numFmtId="182" fontId="10" fillId="0" borderId="0" xfId="19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>
      <alignment/>
    </xf>
    <xf numFmtId="184" fontId="11" fillId="0" borderId="1" xfId="0" applyNumberFormat="1" applyFont="1" applyFill="1" applyBorder="1" applyAlignment="1" applyProtection="1">
      <alignment horizontal="left"/>
      <protection/>
    </xf>
    <xf numFmtId="184" fontId="5" fillId="0" borderId="1" xfId="0" applyNumberFormat="1" applyFont="1" applyFill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184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>
      <alignment/>
    </xf>
    <xf numFmtId="184" fontId="5" fillId="0" borderId="1" xfId="0" applyNumberFormat="1" applyFont="1" applyFill="1" applyBorder="1" applyAlignment="1" applyProtection="1">
      <alignment vertical="center" wrapText="1"/>
      <protection/>
    </xf>
    <xf numFmtId="184" fontId="5" fillId="0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>
      <alignment/>
    </xf>
    <xf numFmtId="180" fontId="5" fillId="0" borderId="1" xfId="0" applyNumberFormat="1" applyFont="1" applyFill="1" applyBorder="1" applyAlignment="1" applyProtection="1">
      <alignment/>
      <protection/>
    </xf>
    <xf numFmtId="184" fontId="5" fillId="2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/>
      <protection/>
    </xf>
    <xf numFmtId="182" fontId="5" fillId="0" borderId="1" xfId="0" applyNumberFormat="1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/>
      <protection locked="0"/>
    </xf>
    <xf numFmtId="18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5" fillId="2" borderId="1" xfId="0" applyNumberFormat="1" applyFont="1" applyFill="1" applyBorder="1" applyAlignment="1" applyProtection="1">
      <alignment/>
      <protection/>
    </xf>
    <xf numFmtId="180" fontId="5" fillId="2" borderId="1" xfId="0" applyNumberFormat="1" applyFont="1" applyFill="1" applyBorder="1" applyAlignment="1">
      <alignment/>
    </xf>
    <xf numFmtId="184" fontId="5" fillId="2" borderId="1" xfId="0" applyNumberFormat="1" applyFont="1" applyFill="1" applyBorder="1" applyAlignment="1" applyProtection="1">
      <alignment/>
      <protection locked="0"/>
    </xf>
    <xf numFmtId="182" fontId="5" fillId="2" borderId="1" xfId="0" applyNumberFormat="1" applyFont="1" applyFill="1" applyBorder="1" applyAlignment="1">
      <alignment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180" fontId="1" fillId="0" borderId="1" xfId="0" applyNumberFormat="1" applyFont="1" applyBorder="1" applyAlignment="1">
      <alignment/>
    </xf>
    <xf numFmtId="180" fontId="14" fillId="0" borderId="1" xfId="0" applyNumberFormat="1" applyFont="1" applyFill="1" applyBorder="1" applyAlignment="1" applyProtection="1">
      <alignment/>
      <protection/>
    </xf>
    <xf numFmtId="184" fontId="1" fillId="0" borderId="1" xfId="0" applyNumberFormat="1" applyFont="1" applyBorder="1" applyAlignment="1">
      <alignment/>
    </xf>
    <xf numFmtId="180" fontId="5" fillId="0" borderId="1" xfId="0" applyNumberFormat="1" applyFont="1" applyFill="1" applyBorder="1" applyAlignment="1" applyProtection="1">
      <alignment/>
      <protection locked="0"/>
    </xf>
    <xf numFmtId="180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180" fontId="5" fillId="3" borderId="1" xfId="0" applyNumberFormat="1" applyFont="1" applyFill="1" applyBorder="1" applyAlignment="1" applyProtection="1">
      <alignment/>
      <protection locked="0"/>
    </xf>
    <xf numFmtId="184" fontId="5" fillId="3" borderId="1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>
      <alignment horizontal="right"/>
    </xf>
    <xf numFmtId="180" fontId="5" fillId="2" borderId="1" xfId="0" applyNumberFormat="1" applyFont="1" applyFill="1" applyBorder="1" applyAlignment="1" applyProtection="1">
      <alignment/>
      <protection locked="0"/>
    </xf>
    <xf numFmtId="180" fontId="5" fillId="2" borderId="1" xfId="0" applyNumberFormat="1" applyFont="1" applyFill="1" applyBorder="1" applyAlignment="1" applyProtection="1">
      <alignment/>
      <protection locked="0"/>
    </xf>
    <xf numFmtId="182" fontId="1" fillId="2" borderId="1" xfId="0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 applyProtection="1">
      <alignment/>
      <protection/>
    </xf>
    <xf numFmtId="184" fontId="15" fillId="0" borderId="1" xfId="0" applyNumberFormat="1" applyFont="1" applyFill="1" applyBorder="1" applyAlignment="1" applyProtection="1">
      <alignment wrapText="1"/>
      <protection/>
    </xf>
    <xf numFmtId="180" fontId="1" fillId="0" borderId="1" xfId="0" applyNumberFormat="1" applyFont="1" applyBorder="1" applyAlignment="1">
      <alignment/>
    </xf>
    <xf numFmtId="182" fontId="3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184" fontId="15" fillId="0" borderId="1" xfId="0" applyNumberFormat="1" applyFont="1" applyFill="1" applyBorder="1" applyAlignment="1" applyProtection="1">
      <alignment horizontal="justify" wrapText="1"/>
      <protection/>
    </xf>
    <xf numFmtId="180" fontId="1" fillId="0" borderId="1" xfId="0" applyNumberFormat="1" applyFont="1" applyBorder="1" applyAlignment="1">
      <alignment horizontal="right" readingOrder="1"/>
    </xf>
    <xf numFmtId="182" fontId="1" fillId="0" borderId="1" xfId="0" applyNumberFormat="1" applyFont="1" applyBorder="1" applyAlignment="1">
      <alignment horizontal="right" readingOrder="1"/>
    </xf>
    <xf numFmtId="180" fontId="18" fillId="0" borderId="1" xfId="0" applyNumberFormat="1" applyFont="1" applyFill="1" applyBorder="1" applyAlignment="1" applyProtection="1">
      <alignment/>
      <protection locked="0"/>
    </xf>
    <xf numFmtId="184" fontId="10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wrapText="1"/>
    </xf>
    <xf numFmtId="49" fontId="1" fillId="0" borderId="1" xfId="0" applyNumberFormat="1" applyFont="1" applyFill="1" applyBorder="1" applyAlignment="1" applyProtection="1">
      <alignment vertical="center"/>
      <protection/>
    </xf>
    <xf numFmtId="184" fontId="17" fillId="0" borderId="1" xfId="0" applyNumberFormat="1" applyFont="1" applyFill="1" applyBorder="1" applyAlignment="1" applyProtection="1">
      <alignment horizontal="justify" wrapText="1" readingOrder="1"/>
      <protection/>
    </xf>
    <xf numFmtId="180" fontId="14" fillId="0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/>
      <protection/>
    </xf>
    <xf numFmtId="184" fontId="14" fillId="0" borderId="1" xfId="0" applyNumberFormat="1" applyFont="1" applyFill="1" applyBorder="1" applyAlignment="1" applyProtection="1">
      <alignment horizontal="justify" vertical="center" wrapText="1"/>
      <protection/>
    </xf>
    <xf numFmtId="184" fontId="14" fillId="0" borderId="1" xfId="0" applyNumberFormat="1" applyFont="1" applyFill="1" applyBorder="1" applyAlignment="1" applyProtection="1">
      <alignment vertical="center" wrapText="1"/>
      <protection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184" fontId="14" fillId="0" borderId="1" xfId="0" applyNumberFormat="1" applyFont="1" applyFill="1" applyBorder="1" applyAlignment="1" applyProtection="1">
      <alignment horizontal="justify" wrapText="1"/>
      <protection/>
    </xf>
    <xf numFmtId="0" fontId="5" fillId="0" borderId="1" xfId="0" applyFont="1" applyFill="1" applyBorder="1" applyAlignment="1">
      <alignment/>
    </xf>
    <xf numFmtId="180" fontId="14" fillId="2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 horizontal="left" vertical="justify"/>
      <protection/>
    </xf>
    <xf numFmtId="181" fontId="15" fillId="0" borderId="1" xfId="0" applyNumberFormat="1" applyFont="1" applyFill="1" applyBorder="1" applyAlignment="1" applyProtection="1">
      <alignment horizontal="left" vertical="center" wrapText="1" readingOrder="1"/>
      <protection/>
    </xf>
    <xf numFmtId="180" fontId="5" fillId="0" borderId="1" xfId="0" applyNumberFormat="1" applyFont="1" applyFill="1" applyBorder="1" applyAlignment="1" applyProtection="1">
      <alignment/>
      <protection/>
    </xf>
    <xf numFmtId="184" fontId="5" fillId="3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vertical="justify"/>
      <protection/>
    </xf>
    <xf numFmtId="180" fontId="5" fillId="0" borderId="1" xfId="0" applyNumberFormat="1" applyFont="1" applyFill="1" applyBorder="1" applyAlignment="1" applyProtection="1">
      <alignment vertical="justify"/>
      <protection/>
    </xf>
    <xf numFmtId="180" fontId="17" fillId="0" borderId="1" xfId="0" applyNumberFormat="1" applyFont="1" applyBorder="1" applyAlignment="1">
      <alignment horizontal="left" vertical="center" wrapText="1"/>
    </xf>
    <xf numFmtId="184" fontId="13" fillId="0" borderId="1" xfId="0" applyNumberFormat="1" applyFont="1" applyFill="1" applyBorder="1" applyAlignment="1" applyProtection="1">
      <alignment wrapText="1"/>
      <protection/>
    </xf>
    <xf numFmtId="180" fontId="14" fillId="2" borderId="1" xfId="0" applyNumberFormat="1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 applyProtection="1">
      <alignment horizontal="right" readingOrder="1"/>
      <protection/>
    </xf>
    <xf numFmtId="184" fontId="19" fillId="0" borderId="1" xfId="0" applyNumberFormat="1" applyFont="1" applyFill="1" applyBorder="1" applyAlignment="1" applyProtection="1">
      <alignment horizontal="justify" wrapText="1"/>
      <protection/>
    </xf>
    <xf numFmtId="0" fontId="17" fillId="0" borderId="0" xfId="0" applyFont="1" applyAlignment="1">
      <alignment wrapText="1"/>
    </xf>
    <xf numFmtId="180" fontId="1" fillId="0" borderId="1" xfId="0" applyNumberFormat="1" applyFont="1" applyBorder="1" applyAlignment="1">
      <alignment horizontal="right"/>
    </xf>
    <xf numFmtId="182" fontId="1" fillId="0" borderId="1" xfId="0" applyNumberFormat="1" applyFont="1" applyBorder="1" applyAlignment="1">
      <alignment horizontal="right"/>
    </xf>
    <xf numFmtId="182" fontId="5" fillId="0" borderId="1" xfId="0" applyNumberFormat="1" applyFont="1" applyFill="1" applyBorder="1" applyAlignment="1" applyProtection="1">
      <alignment/>
      <protection/>
    </xf>
    <xf numFmtId="49" fontId="5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/>
      <protection/>
    </xf>
    <xf numFmtId="0" fontId="20" fillId="0" borderId="1" xfId="0" applyFont="1" applyBorder="1" applyAlignment="1">
      <alignment wrapText="1"/>
    </xf>
    <xf numFmtId="180" fontId="21" fillId="0" borderId="1" xfId="0" applyNumberFormat="1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right"/>
      <protection/>
    </xf>
    <xf numFmtId="184" fontId="5" fillId="0" borderId="1" xfId="0" applyNumberFormat="1" applyFont="1" applyFill="1" applyBorder="1" applyAlignment="1" applyProtection="1">
      <alignment horizontal="right"/>
      <protection/>
    </xf>
    <xf numFmtId="180" fontId="5" fillId="2" borderId="1" xfId="0" applyNumberFormat="1" applyFont="1" applyFill="1" applyBorder="1" applyAlignment="1" applyProtection="1">
      <alignment horizontal="right"/>
      <protection/>
    </xf>
    <xf numFmtId="184" fontId="5" fillId="2" borderId="1" xfId="0" applyNumberFormat="1" applyFont="1" applyFill="1" applyBorder="1" applyAlignment="1" applyProtection="1">
      <alignment horizontal="right"/>
      <protection/>
    </xf>
    <xf numFmtId="0" fontId="15" fillId="0" borderId="1" xfId="0" applyFont="1" applyFill="1" applyBorder="1" applyAlignment="1">
      <alignment horizontal="justify" wrapText="1"/>
    </xf>
    <xf numFmtId="180" fontId="1" fillId="0" borderId="1" xfId="0" applyNumberFormat="1" applyFont="1" applyFill="1" applyBorder="1" applyAlignment="1">
      <alignment/>
    </xf>
    <xf numFmtId="180" fontId="5" fillId="3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 horizontal="justify" wrapText="1"/>
      <protection/>
    </xf>
    <xf numFmtId="49" fontId="5" fillId="0" borderId="5" xfId="0" applyNumberFormat="1" applyFont="1" applyFill="1" applyBorder="1" applyAlignment="1" applyProtection="1">
      <alignment horizontal="left" vertical="justify"/>
      <protection/>
    </xf>
    <xf numFmtId="0" fontId="17" fillId="0" borderId="1" xfId="0" applyFont="1" applyFill="1" applyBorder="1" applyAlignment="1">
      <alignment horizontal="justify" vertical="top"/>
    </xf>
    <xf numFmtId="184" fontId="5" fillId="0" borderId="6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left" wrapText="1"/>
      <protection/>
    </xf>
    <xf numFmtId="184" fontId="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 horizontal="right" readingOrder="1"/>
    </xf>
    <xf numFmtId="184" fontId="5" fillId="3" borderId="1" xfId="0" applyNumberFormat="1" applyFont="1" applyFill="1" applyBorder="1" applyAlignment="1" applyProtection="1">
      <alignment horizontal="justify" wrapText="1"/>
      <protection/>
    </xf>
    <xf numFmtId="184" fontId="24" fillId="0" borderId="1" xfId="0" applyNumberFormat="1" applyFont="1" applyFill="1" applyBorder="1" applyAlignment="1" applyProtection="1">
      <alignment horizontal="justify" wrapText="1"/>
      <protection/>
    </xf>
    <xf numFmtId="184" fontId="5" fillId="2" borderId="1" xfId="0" applyNumberFormat="1" applyFont="1" applyFill="1" applyBorder="1" applyAlignment="1" applyProtection="1">
      <alignment wrapText="1"/>
      <protection/>
    </xf>
    <xf numFmtId="49" fontId="5" fillId="2" borderId="1" xfId="0" applyNumberFormat="1" applyFont="1" applyFill="1" applyBorder="1" applyAlignment="1" applyProtection="1">
      <alignment/>
      <protection/>
    </xf>
    <xf numFmtId="184" fontId="24" fillId="2" borderId="1" xfId="0" applyNumberFormat="1" applyFont="1" applyFill="1" applyBorder="1" applyAlignment="1" applyProtection="1">
      <alignment wrapText="1"/>
      <protection/>
    </xf>
    <xf numFmtId="184" fontId="1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/>
    </xf>
    <xf numFmtId="182" fontId="1" fillId="2" borderId="1" xfId="0" applyNumberFormat="1" applyFont="1" applyFill="1" applyBorder="1" applyAlignment="1">
      <alignment/>
    </xf>
    <xf numFmtId="182" fontId="1" fillId="0" borderId="1" xfId="0" applyNumberFormat="1" applyFont="1" applyFill="1" applyBorder="1" applyAlignment="1">
      <alignment/>
    </xf>
    <xf numFmtId="184" fontId="15" fillId="0" borderId="3" xfId="0" applyNumberFormat="1" applyFont="1" applyFill="1" applyBorder="1" applyAlignment="1" applyProtection="1">
      <alignment wrapText="1"/>
      <protection/>
    </xf>
    <xf numFmtId="0" fontId="17" fillId="0" borderId="1" xfId="0" applyNumberFormat="1" applyFont="1" applyBorder="1" applyAlignment="1">
      <alignment horizontal="justify" vertical="top" wrapText="1"/>
    </xf>
    <xf numFmtId="0" fontId="15" fillId="0" borderId="1" xfId="0" applyFont="1" applyFill="1" applyBorder="1" applyAlignment="1" applyProtection="1">
      <alignment horizontal="justify" vertical="top" wrapText="1"/>
      <protection/>
    </xf>
    <xf numFmtId="184" fontId="15" fillId="0" borderId="1" xfId="0" applyNumberFormat="1" applyFont="1" applyFill="1" applyBorder="1" applyAlignment="1" applyProtection="1">
      <alignment horizontal="justify" vertical="justify" wrapText="1"/>
      <protection/>
    </xf>
    <xf numFmtId="180" fontId="15" fillId="0" borderId="1" xfId="0" applyNumberFormat="1" applyFont="1" applyFill="1" applyBorder="1" applyAlignment="1" applyProtection="1">
      <alignment horizontal="justify" wrapText="1"/>
      <protection/>
    </xf>
    <xf numFmtId="0" fontId="15" fillId="0" borderId="1" xfId="0" applyFont="1" applyFill="1" applyBorder="1" applyAlignment="1" applyProtection="1">
      <alignment horizontal="justify" wrapText="1"/>
      <protection/>
    </xf>
    <xf numFmtId="180" fontId="5" fillId="3" borderId="1" xfId="0" applyNumberFormat="1" applyFont="1" applyFill="1" applyBorder="1" applyAlignment="1" applyProtection="1">
      <alignment/>
      <protection/>
    </xf>
    <xf numFmtId="0" fontId="17" fillId="0" borderId="3" xfId="0" applyFont="1" applyBorder="1" applyAlignment="1">
      <alignment horizontal="justify" wrapText="1"/>
    </xf>
    <xf numFmtId="182" fontId="5" fillId="0" borderId="1" xfId="19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184" fontId="5" fillId="0" borderId="6" xfId="0" applyNumberFormat="1" applyFont="1" applyFill="1" applyBorder="1" applyAlignment="1" applyProtection="1">
      <alignment wrapText="1"/>
      <protection/>
    </xf>
    <xf numFmtId="0" fontId="17" fillId="0" borderId="4" xfId="0" applyFont="1" applyBorder="1" applyAlignment="1">
      <alignment horizontal="justify" wrapText="1"/>
    </xf>
    <xf numFmtId="0" fontId="5" fillId="2" borderId="1" xfId="0" applyFont="1" applyFill="1" applyBorder="1" applyAlignment="1">
      <alignment/>
    </xf>
    <xf numFmtId="0" fontId="24" fillId="0" borderId="1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27" fillId="2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180" fontId="5" fillId="4" borderId="1" xfId="0" applyNumberFormat="1" applyFont="1" applyFill="1" applyBorder="1" applyAlignment="1" applyProtection="1">
      <alignment/>
      <protection locked="0"/>
    </xf>
    <xf numFmtId="184" fontId="5" fillId="4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>
      <alignment/>
    </xf>
    <xf numFmtId="184" fontId="5" fillId="5" borderId="1" xfId="0" applyNumberFormat="1" applyFont="1" applyFill="1" applyBorder="1" applyAlignment="1" applyProtection="1">
      <alignment/>
      <protection/>
    </xf>
    <xf numFmtId="184" fontId="5" fillId="6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/>
      <protection/>
    </xf>
    <xf numFmtId="184" fontId="5" fillId="7" borderId="1" xfId="0" applyNumberFormat="1" applyFont="1" applyFill="1" applyBorder="1" applyAlignment="1" applyProtection="1">
      <alignment/>
      <protection/>
    </xf>
    <xf numFmtId="184" fontId="5" fillId="8" borderId="1" xfId="0" applyNumberFormat="1" applyFont="1" applyFill="1" applyBorder="1" applyAlignment="1" applyProtection="1">
      <alignment/>
      <protection/>
    </xf>
    <xf numFmtId="0" fontId="2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vertical="top" wrapText="1"/>
    </xf>
    <xf numFmtId="182" fontId="1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justify" wrapText="1"/>
    </xf>
    <xf numFmtId="49" fontId="1" fillId="9" borderId="1" xfId="0" applyNumberFormat="1" applyFont="1" applyFill="1" applyBorder="1" applyAlignment="1" applyProtection="1">
      <alignment/>
      <protection/>
    </xf>
    <xf numFmtId="0" fontId="1" fillId="9" borderId="1" xfId="0" applyFont="1" applyFill="1" applyBorder="1" applyAlignment="1">
      <alignment horizontal="justify" wrapText="1"/>
    </xf>
    <xf numFmtId="184" fontId="1" fillId="9" borderId="1" xfId="0" applyNumberFormat="1" applyFont="1" applyFill="1" applyBorder="1" applyAlignment="1" applyProtection="1">
      <alignment wrapText="1"/>
      <protection/>
    </xf>
    <xf numFmtId="180" fontId="1" fillId="9" borderId="1" xfId="0" applyNumberFormat="1" applyFont="1" applyFill="1" applyBorder="1" applyAlignment="1" applyProtection="1">
      <alignment/>
      <protection/>
    </xf>
    <xf numFmtId="180" fontId="1" fillId="9" borderId="1" xfId="0" applyNumberFormat="1" applyFont="1" applyFill="1" applyBorder="1" applyAlignment="1">
      <alignment/>
    </xf>
    <xf numFmtId="180" fontId="1" fillId="9" borderId="1" xfId="0" applyNumberFormat="1" applyFont="1" applyFill="1" applyBorder="1" applyAlignment="1" applyProtection="1">
      <alignment/>
      <protection locked="0"/>
    </xf>
    <xf numFmtId="184" fontId="5" fillId="9" borderId="1" xfId="0" applyNumberFormat="1" applyFont="1" applyFill="1" applyBorder="1" applyAlignment="1" applyProtection="1">
      <alignment/>
      <protection/>
    </xf>
    <xf numFmtId="184" fontId="5" fillId="9" borderId="1" xfId="0" applyNumberFormat="1" applyFont="1" applyFill="1" applyBorder="1" applyAlignment="1" applyProtection="1">
      <alignment/>
      <protection locked="0"/>
    </xf>
    <xf numFmtId="182" fontId="5" fillId="9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17" fillId="0" borderId="1" xfId="0" applyFont="1" applyBorder="1" applyAlignment="1">
      <alignment horizontal="justify" wrapText="1"/>
    </xf>
    <xf numFmtId="0" fontId="1" fillId="0" borderId="3" xfId="0" applyFont="1" applyBorder="1" applyAlignment="1">
      <alignment/>
    </xf>
    <xf numFmtId="180" fontId="5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21" fillId="0" borderId="1" xfId="0" applyFont="1" applyBorder="1" applyAlignment="1">
      <alignment horizontal="justify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9" xfId="0" applyFont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184" fontId="5" fillId="0" borderId="4" xfId="0" applyNumberFormat="1" applyFont="1" applyFill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82" fontId="10" fillId="0" borderId="0" xfId="0" applyNumberFormat="1" applyFont="1" applyFill="1" applyBorder="1" applyAlignment="1" applyProtection="1">
      <alignment horizontal="center" wrapText="1"/>
      <protection/>
    </xf>
    <xf numFmtId="182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181" fontId="5" fillId="0" borderId="5" xfId="0" applyNumberFormat="1" applyFont="1" applyFill="1" applyBorder="1" applyAlignment="1" applyProtection="1">
      <alignment vertical="center" wrapText="1"/>
      <protection/>
    </xf>
    <xf numFmtId="0" fontId="1" fillId="0" borderId="5" xfId="0" applyFont="1" applyBorder="1" applyAlignment="1">
      <alignment wrapText="1"/>
    </xf>
    <xf numFmtId="180" fontId="1" fillId="0" borderId="5" xfId="0" applyNumberFormat="1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center" wrapText="1"/>
      <protection/>
    </xf>
    <xf numFmtId="182" fontId="5" fillId="0" borderId="1" xfId="0" applyNumberFormat="1" applyFont="1" applyFill="1" applyBorder="1" applyAlignment="1" applyProtection="1">
      <alignment horizontal="center" vertical="top" wrapText="1"/>
      <protection/>
    </xf>
    <xf numFmtId="182" fontId="1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vertical="center" wrapText="1"/>
    </xf>
    <xf numFmtId="180" fontId="1" fillId="0" borderId="5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181" fontId="5" fillId="0" borderId="10" xfId="0" applyNumberFormat="1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top" wrapText="1"/>
    </xf>
    <xf numFmtId="180" fontId="5" fillId="3" borderId="1" xfId="0" applyNumberFormat="1" applyFont="1" applyFill="1" applyBorder="1" applyAlignment="1">
      <alignment horizontal="center" vertical="top"/>
    </xf>
    <xf numFmtId="180" fontId="5" fillId="0" borderId="1" xfId="0" applyNumberFormat="1" applyFont="1" applyBorder="1" applyAlignment="1">
      <alignment horizontal="center" vertical="top"/>
    </xf>
    <xf numFmtId="0" fontId="32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center" vertical="top" wrapText="1"/>
      <protection/>
    </xf>
    <xf numFmtId="180" fontId="5" fillId="0" borderId="1" xfId="19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184" fontId="15" fillId="0" borderId="4" xfId="0" applyNumberFormat="1" applyFont="1" applyFill="1" applyBorder="1" applyAlignment="1" applyProtection="1">
      <alignment horizontal="justify" wrapText="1"/>
      <protection/>
    </xf>
    <xf numFmtId="184" fontId="13" fillId="0" borderId="1" xfId="0" applyNumberFormat="1" applyFont="1" applyFill="1" applyBorder="1" applyAlignment="1" applyProtection="1">
      <alignment horizontal="justify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justify"/>
      <protection/>
    </xf>
    <xf numFmtId="0" fontId="23" fillId="0" borderId="7" xfId="0" applyFont="1" applyBorder="1" applyAlignment="1">
      <alignment horizontal="left" vertical="justify"/>
    </xf>
    <xf numFmtId="49" fontId="5" fillId="0" borderId="1" xfId="0" applyNumberFormat="1" applyFont="1" applyFill="1" applyBorder="1" applyAlignment="1" applyProtection="1">
      <alignment vertical="justify" wrapText="1"/>
      <protection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left" vertical="center"/>
    </xf>
    <xf numFmtId="184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" xfId="0" applyFont="1" applyBorder="1" applyAlignment="1">
      <alignment horizontal="left" vertical="center" wrapText="1"/>
    </xf>
    <xf numFmtId="181" fontId="5" fillId="0" borderId="10" xfId="0" applyNumberFormat="1" applyFont="1" applyFill="1" applyBorder="1" applyAlignment="1" applyProtection="1">
      <alignment horizontal="center"/>
      <protection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84" fontId="5" fillId="0" borderId="5" xfId="0" applyNumberFormat="1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184" fontId="5" fillId="0" borderId="3" xfId="0" applyNumberFormat="1" applyFont="1" applyFill="1" applyBorder="1" applyAlignment="1" applyProtection="1">
      <alignment wrapText="1"/>
      <protection/>
    </xf>
    <xf numFmtId="0" fontId="0" fillId="0" borderId="4" xfId="0" applyBorder="1" applyAlignment="1">
      <alignment wrapText="1"/>
    </xf>
    <xf numFmtId="184" fontId="5" fillId="0" borderId="3" xfId="0" applyNumberFormat="1" applyFont="1" applyFill="1" applyBorder="1" applyAlignment="1" applyProtection="1">
      <alignment vertical="center" wrapText="1"/>
      <protection/>
    </xf>
    <xf numFmtId="184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81" fontId="15" fillId="0" borderId="3" xfId="0" applyNumberFormat="1" applyFont="1" applyFill="1" applyBorder="1" applyAlignment="1" applyProtection="1">
      <alignment horizontal="justify" vertical="center" wrapText="1"/>
      <protection/>
    </xf>
    <xf numFmtId="181" fontId="15" fillId="0" borderId="7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vertical="center"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vertical="center" wrapText="1"/>
    </xf>
    <xf numFmtId="184" fontId="13" fillId="0" borderId="1" xfId="0" applyNumberFormat="1" applyFont="1" applyFill="1" applyBorder="1" applyAlignment="1" applyProtection="1">
      <alignment vertical="center"/>
      <protection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vertical="center"/>
    </xf>
    <xf numFmtId="0" fontId="23" fillId="0" borderId="4" xfId="0" applyFont="1" applyBorder="1" applyAlignment="1">
      <alignment horizontal="left" vertical="justify"/>
    </xf>
    <xf numFmtId="0" fontId="16" fillId="0" borderId="7" xfId="0" applyFont="1" applyBorder="1" applyAlignment="1">
      <alignment horizontal="justify" wrapText="1"/>
    </xf>
    <xf numFmtId="0" fontId="16" fillId="0" borderId="4" xfId="0" applyFont="1" applyBorder="1" applyAlignment="1">
      <alignment horizontal="justify" wrapText="1"/>
    </xf>
    <xf numFmtId="184" fontId="15" fillId="0" borderId="3" xfId="0" applyNumberFormat="1" applyFont="1" applyFill="1" applyBorder="1" applyAlignment="1" applyProtection="1">
      <alignment horizontal="left" wrapText="1"/>
      <protection/>
    </xf>
    <xf numFmtId="0" fontId="16" fillId="0" borderId="7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justify" wrapText="1"/>
    </xf>
    <xf numFmtId="184" fontId="25" fillId="0" borderId="1" xfId="0" applyNumberFormat="1" applyFont="1" applyFill="1" applyBorder="1" applyAlignment="1" applyProtection="1">
      <alignment vertical="center" wrapText="1"/>
      <protection/>
    </xf>
    <xf numFmtId="0" fontId="26" fillId="0" borderId="1" xfId="0" applyFont="1" applyBorder="1" applyAlignment="1">
      <alignment vertical="center" wrapText="1"/>
    </xf>
    <xf numFmtId="184" fontId="15" fillId="2" borderId="1" xfId="0" applyNumberFormat="1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 applyProtection="1">
      <alignment/>
      <protection/>
    </xf>
    <xf numFmtId="184" fontId="13" fillId="0" borderId="3" xfId="0" applyNumberFormat="1" applyFont="1" applyFill="1" applyBorder="1" applyAlignment="1" applyProtection="1">
      <alignment horizontal="justify" wrapText="1"/>
      <protection/>
    </xf>
    <xf numFmtId="0" fontId="0" fillId="0" borderId="7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184" fontId="15" fillId="0" borderId="3" xfId="0" applyNumberFormat="1" applyFont="1" applyFill="1" applyBorder="1" applyAlignment="1" applyProtection="1">
      <alignment horizontal="justify" vertical="top" wrapText="1"/>
      <protection/>
    </xf>
    <xf numFmtId="0" fontId="16" fillId="0" borderId="7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/>
    </xf>
    <xf numFmtId="0" fontId="17" fillId="0" borderId="3" xfId="0" applyFont="1" applyBorder="1" applyAlignment="1">
      <alignment horizontal="justify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84" fontId="5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80" fontId="1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workbookViewId="0" topLeftCell="A1">
      <selection activeCell="D12" sqref="D12"/>
    </sheetView>
  </sheetViews>
  <sheetFormatPr defaultColWidth="9.140625" defaultRowHeight="12.75"/>
  <cols>
    <col min="1" max="1" width="29.421875" style="3" customWidth="1"/>
    <col min="2" max="2" width="33.421875" style="3" customWidth="1"/>
    <col min="3" max="3" width="13.28125" style="3" customWidth="1"/>
    <col min="4" max="4" width="12.8515625" style="3" customWidth="1"/>
    <col min="5" max="5" width="13.140625" style="3" customWidth="1"/>
    <col min="6" max="6" width="14.7109375" style="3" customWidth="1"/>
    <col min="7" max="7" width="13.57421875" style="3" customWidth="1"/>
    <col min="8" max="8" width="15.00390625" style="3" customWidth="1"/>
    <col min="9" max="9" width="11.7109375" style="3" customWidth="1"/>
    <col min="10" max="10" width="16.00390625" style="3" customWidth="1"/>
    <col min="11" max="11" width="11.421875" style="3" customWidth="1"/>
    <col min="12" max="12" width="14.7109375" style="3" customWidth="1"/>
    <col min="13" max="13" width="10.8515625" style="3" customWidth="1"/>
    <col min="14" max="16384" width="8.8515625" style="3" customWidth="1"/>
  </cols>
  <sheetData>
    <row r="1" spans="1:7" ht="23.25">
      <c r="A1" s="1"/>
      <c r="B1" s="2"/>
      <c r="C1" s="275" t="s">
        <v>560</v>
      </c>
      <c r="D1" s="275"/>
      <c r="E1" s="275"/>
      <c r="F1" s="2"/>
      <c r="G1" s="40"/>
    </row>
    <row r="2" spans="1:7" ht="23.25">
      <c r="A2" s="2"/>
      <c r="B2" s="2"/>
      <c r="C2" s="275" t="s">
        <v>561</v>
      </c>
      <c r="D2" s="275"/>
      <c r="E2" s="275"/>
      <c r="F2" s="2"/>
      <c r="G2" s="40"/>
    </row>
    <row r="3" spans="1:7" ht="23.25">
      <c r="A3" s="2"/>
      <c r="B3" s="2"/>
      <c r="C3" s="275" t="s">
        <v>562</v>
      </c>
      <c r="D3" s="275"/>
      <c r="E3" s="275"/>
      <c r="F3" s="4"/>
      <c r="G3" s="40"/>
    </row>
    <row r="4" spans="1:7" ht="23.25">
      <c r="A4" s="2"/>
      <c r="B4" s="2"/>
      <c r="C4" s="1"/>
      <c r="D4" s="1"/>
      <c r="E4" s="1"/>
      <c r="F4" s="4"/>
      <c r="G4" s="40"/>
    </row>
    <row r="5" spans="1:12" ht="31.5" customHeight="1">
      <c r="A5" s="276" t="s">
        <v>412</v>
      </c>
      <c r="B5" s="276"/>
      <c r="C5" s="276"/>
      <c r="D5" s="276"/>
      <c r="E5" s="276"/>
      <c r="F5" s="6"/>
      <c r="G5" s="41"/>
      <c r="H5" s="7"/>
      <c r="I5" s="7"/>
      <c r="J5" s="7"/>
      <c r="K5" s="7"/>
      <c r="L5" s="7"/>
    </row>
    <row r="6" spans="1:12" ht="17.25" customHeight="1">
      <c r="A6" s="5"/>
      <c r="B6" s="5"/>
      <c r="C6" s="5"/>
      <c r="D6" s="5"/>
      <c r="E6" s="5"/>
      <c r="F6" s="6"/>
      <c r="G6" s="41"/>
      <c r="H6" s="7"/>
      <c r="I6" s="7"/>
      <c r="J6" s="7"/>
      <c r="K6" s="7"/>
      <c r="L6" s="7"/>
    </row>
    <row r="7" spans="1:11" ht="46.5">
      <c r="A7" s="8"/>
      <c r="B7" s="9"/>
      <c r="C7" s="9"/>
      <c r="D7" s="274" t="s">
        <v>563</v>
      </c>
      <c r="E7" s="274"/>
      <c r="F7" s="4"/>
      <c r="G7" s="44"/>
      <c r="H7" s="18" t="s">
        <v>805</v>
      </c>
      <c r="I7" s="10"/>
      <c r="J7" s="10"/>
      <c r="K7" s="10"/>
    </row>
    <row r="8" spans="1:13" ht="39" customHeight="1">
      <c r="A8" s="11" t="s">
        <v>564</v>
      </c>
      <c r="B8" s="12" t="s">
        <v>565</v>
      </c>
      <c r="C8" s="12" t="s">
        <v>566</v>
      </c>
      <c r="D8" s="12" t="s">
        <v>567</v>
      </c>
      <c r="E8" s="13" t="s">
        <v>340</v>
      </c>
      <c r="F8" s="14"/>
      <c r="G8" s="45"/>
      <c r="H8" s="242">
        <v>2580488.2</v>
      </c>
      <c r="I8" s="15"/>
      <c r="J8" s="15"/>
      <c r="K8" s="15"/>
      <c r="L8" s="15"/>
      <c r="M8" s="15"/>
    </row>
    <row r="9" spans="1:13" ht="35.25" customHeight="1">
      <c r="A9" s="16" t="s">
        <v>568</v>
      </c>
      <c r="B9" s="234" t="s">
        <v>569</v>
      </c>
      <c r="C9" s="238">
        <f>C10+C19+C26+C37+C45+C52+C68+C73+C82+C103+C70</f>
        <v>4742000.500000001</v>
      </c>
      <c r="D9" s="238">
        <f>D10+D19+D26+D37+D45+D52+D68+D73+D82+D103+D70</f>
        <v>4709327.4</v>
      </c>
      <c r="E9" s="238">
        <f>E10+E19+E26+E37+E45+E52+E68+E73+E82+E103+E70</f>
        <v>4694295.5</v>
      </c>
      <c r="F9" s="17"/>
      <c r="G9" s="42"/>
      <c r="H9" s="230">
        <f>H10+H19+H26+H37+H45+H52+H68+H73+H82+H103+H70</f>
        <v>4742000.500000001</v>
      </c>
      <c r="I9" s="18"/>
      <c r="J9" s="18"/>
      <c r="K9" s="18"/>
      <c r="L9" s="18"/>
      <c r="M9" s="18"/>
    </row>
    <row r="10" spans="1:13" ht="37.5" customHeight="1">
      <c r="A10" s="16" t="s">
        <v>570</v>
      </c>
      <c r="B10" s="243" t="s">
        <v>571</v>
      </c>
      <c r="C10" s="239">
        <f>C11</f>
        <v>2606290.3</v>
      </c>
      <c r="D10" s="239">
        <f>D11</f>
        <v>2593152.7</v>
      </c>
      <c r="E10" s="239">
        <f>E11</f>
        <v>2580488.1999999997</v>
      </c>
      <c r="F10" s="17"/>
      <c r="G10" s="42"/>
      <c r="H10" s="46">
        <f>H11</f>
        <v>2606290.3000000003</v>
      </c>
      <c r="I10" s="18"/>
      <c r="J10" s="18"/>
      <c r="K10" s="18"/>
      <c r="L10" s="18"/>
      <c r="M10" s="18"/>
    </row>
    <row r="11" spans="1:13" ht="24" customHeight="1">
      <c r="A11" s="21" t="s">
        <v>572</v>
      </c>
      <c r="B11" s="243" t="s">
        <v>573</v>
      </c>
      <c r="C11" s="231">
        <f>C12+C13+C14+C17+C18</f>
        <v>2606290.3</v>
      </c>
      <c r="D11" s="231">
        <f>D12+D13+D14+D17+D18</f>
        <v>2593152.7</v>
      </c>
      <c r="E11" s="231">
        <f>E12+E13+E14+E17+E18</f>
        <v>2580488.1999999997</v>
      </c>
      <c r="F11" s="17"/>
      <c r="G11" s="42">
        <f>G12+G13+G14+G17+G18</f>
        <v>2580488.2</v>
      </c>
      <c r="H11" s="42">
        <f>H12+H13+H14+H17+H18</f>
        <v>2606290.3000000003</v>
      </c>
      <c r="I11" s="18"/>
      <c r="J11" s="18"/>
      <c r="K11" s="18"/>
      <c r="L11" s="18"/>
      <c r="M11" s="18"/>
    </row>
    <row r="12" spans="1:13" ht="126.75" customHeight="1">
      <c r="A12" s="22" t="s">
        <v>574</v>
      </c>
      <c r="B12" s="243" t="s">
        <v>575</v>
      </c>
      <c r="C12" s="239">
        <v>56765</v>
      </c>
      <c r="D12" s="23">
        <v>56478.9</v>
      </c>
      <c r="E12" s="21">
        <v>56203</v>
      </c>
      <c r="F12" s="17"/>
      <c r="G12" s="46">
        <f>H8*2.178%</f>
        <v>56203.03299600001</v>
      </c>
      <c r="H12" s="46">
        <v>57155.9</v>
      </c>
      <c r="I12" s="18"/>
      <c r="J12" s="18"/>
      <c r="K12" s="18"/>
      <c r="L12" s="18"/>
      <c r="M12" s="18"/>
    </row>
    <row r="13" spans="1:13" ht="126" customHeight="1">
      <c r="A13" s="22" t="s">
        <v>803</v>
      </c>
      <c r="B13" s="243" t="s">
        <v>804</v>
      </c>
      <c r="C13" s="239">
        <v>78.2</v>
      </c>
      <c r="D13" s="23">
        <v>77.8</v>
      </c>
      <c r="E13" s="21">
        <v>77.4</v>
      </c>
      <c r="F13" s="17"/>
      <c r="G13" s="46">
        <f>H8*0.003%</f>
        <v>77.414646</v>
      </c>
      <c r="H13" s="46">
        <v>52.1</v>
      </c>
      <c r="I13" s="18"/>
      <c r="J13" s="18"/>
      <c r="K13" s="18"/>
      <c r="L13" s="18"/>
      <c r="M13" s="18"/>
    </row>
    <row r="14" spans="1:13" ht="93.75" customHeight="1">
      <c r="A14" s="16" t="s">
        <v>576</v>
      </c>
      <c r="B14" s="243" t="s">
        <v>577</v>
      </c>
      <c r="C14" s="231">
        <f>C15+C16</f>
        <v>2543374.5</v>
      </c>
      <c r="D14" s="231">
        <f>D15+D16</f>
        <v>2530554</v>
      </c>
      <c r="E14" s="231">
        <f>E15+E16</f>
        <v>2518195.1999999997</v>
      </c>
      <c r="F14" s="17"/>
      <c r="G14" s="42">
        <f>G15+G16</f>
        <v>2518195.214852</v>
      </c>
      <c r="H14" s="42">
        <f>H15+H16</f>
        <v>2543061.8000000003</v>
      </c>
      <c r="I14" s="18"/>
      <c r="J14" s="18"/>
      <c r="K14" s="18"/>
      <c r="L14" s="18"/>
      <c r="M14" s="18"/>
    </row>
    <row r="15" spans="1:13" ht="222" customHeight="1">
      <c r="A15" s="16" t="s">
        <v>578</v>
      </c>
      <c r="B15" s="243" t="s">
        <v>579</v>
      </c>
      <c r="C15" s="231">
        <v>2519240.3</v>
      </c>
      <c r="D15" s="23">
        <v>2506541.4</v>
      </c>
      <c r="E15" s="21">
        <v>2494299.9</v>
      </c>
      <c r="F15" s="17"/>
      <c r="G15" s="42">
        <f>H8*96.66%</f>
        <v>2494299.8941200003</v>
      </c>
      <c r="H15" s="42">
        <v>2518927.6</v>
      </c>
      <c r="I15" s="18"/>
      <c r="J15" s="18"/>
      <c r="K15" s="18"/>
      <c r="L15" s="18"/>
      <c r="M15" s="18"/>
    </row>
    <row r="16" spans="1:13" ht="205.5" customHeight="1">
      <c r="A16" s="16" t="s">
        <v>580</v>
      </c>
      <c r="B16" s="243" t="s">
        <v>581</v>
      </c>
      <c r="C16" s="231">
        <v>24134.2</v>
      </c>
      <c r="D16" s="23">
        <v>24012.6</v>
      </c>
      <c r="E16" s="21">
        <v>23895.3</v>
      </c>
      <c r="F16" s="17"/>
      <c r="G16" s="42">
        <f>H8*0.926%</f>
        <v>23895.320732000004</v>
      </c>
      <c r="H16" s="42">
        <v>24134.2</v>
      </c>
      <c r="I16" s="18"/>
      <c r="J16" s="18"/>
      <c r="K16" s="18"/>
      <c r="L16" s="18"/>
      <c r="M16" s="18"/>
    </row>
    <row r="17" spans="1:13" ht="95.25" customHeight="1">
      <c r="A17" s="16" t="s">
        <v>582</v>
      </c>
      <c r="B17" s="243" t="s">
        <v>583</v>
      </c>
      <c r="C17" s="232">
        <v>3648.8</v>
      </c>
      <c r="D17" s="23">
        <v>3630.4</v>
      </c>
      <c r="E17" s="21">
        <v>3612.7</v>
      </c>
      <c r="F17" s="24"/>
      <c r="G17" s="47">
        <f>H8*0.14%</f>
        <v>3612.6834800000006</v>
      </c>
      <c r="H17" s="47">
        <v>3622.7</v>
      </c>
      <c r="I17" s="25"/>
      <c r="J17" s="26"/>
      <c r="K17" s="25"/>
      <c r="L17" s="27"/>
      <c r="M17" s="28"/>
    </row>
    <row r="18" spans="1:13" ht="189" customHeight="1">
      <c r="A18" s="16" t="s">
        <v>584</v>
      </c>
      <c r="B18" s="243" t="s">
        <v>585</v>
      </c>
      <c r="C18" s="232">
        <v>2423.8</v>
      </c>
      <c r="D18" s="23">
        <v>2411.6</v>
      </c>
      <c r="E18" s="21">
        <v>2399.9</v>
      </c>
      <c r="F18" s="24"/>
      <c r="G18" s="47">
        <f>H8*0.093%</f>
        <v>2399.854026</v>
      </c>
      <c r="H18" s="47">
        <v>2397.8</v>
      </c>
      <c r="I18" s="25"/>
      <c r="J18" s="26"/>
      <c r="K18" s="25"/>
      <c r="L18" s="27"/>
      <c r="M18" s="28"/>
    </row>
    <row r="19" spans="1:13" ht="34.5" customHeight="1">
      <c r="A19" s="16" t="s">
        <v>586</v>
      </c>
      <c r="B19" s="244" t="s">
        <v>587</v>
      </c>
      <c r="C19" s="23">
        <f>C20+C24+C25</f>
        <v>655457.1000000001</v>
      </c>
      <c r="D19" s="23">
        <f>D20+D24+D25</f>
        <v>655457.1000000001</v>
      </c>
      <c r="E19" s="23">
        <f>E20+E24+E25</f>
        <v>655457.1000000001</v>
      </c>
      <c r="F19" s="24"/>
      <c r="G19" s="48"/>
      <c r="H19" s="23">
        <f>H20+H24+H25</f>
        <v>655457.1000000001</v>
      </c>
      <c r="I19" s="25"/>
      <c r="J19" s="26"/>
      <c r="K19" s="25"/>
      <c r="L19" s="27"/>
      <c r="M19" s="28"/>
    </row>
    <row r="20" spans="1:13" ht="45" customHeight="1">
      <c r="A20" s="16" t="s">
        <v>588</v>
      </c>
      <c r="B20" s="244" t="s">
        <v>589</v>
      </c>
      <c r="C20" s="240">
        <f>C21+C22+C23</f>
        <v>337153</v>
      </c>
      <c r="D20" s="240">
        <f>D21+D22+D23</f>
        <v>337153</v>
      </c>
      <c r="E20" s="240">
        <f>E21+E22+E23</f>
        <v>337153</v>
      </c>
      <c r="F20" s="24"/>
      <c r="G20" s="48"/>
      <c r="H20" s="24">
        <f>H21+H22+H23</f>
        <v>337153</v>
      </c>
      <c r="I20" s="25"/>
      <c r="J20" s="26"/>
      <c r="K20" s="25"/>
      <c r="L20" s="27"/>
      <c r="M20" s="28"/>
    </row>
    <row r="21" spans="1:13" ht="63" customHeight="1">
      <c r="A21" s="16" t="s">
        <v>590</v>
      </c>
      <c r="B21" s="244" t="s">
        <v>591</v>
      </c>
      <c r="C21" s="240">
        <v>266957.7</v>
      </c>
      <c r="D21" s="240">
        <v>266957.7</v>
      </c>
      <c r="E21" s="240">
        <v>266957.7</v>
      </c>
      <c r="F21" s="24"/>
      <c r="G21" s="48"/>
      <c r="H21" s="24">
        <v>266957.7</v>
      </c>
      <c r="I21" s="25"/>
      <c r="J21" s="26"/>
      <c r="K21" s="25"/>
      <c r="L21" s="27"/>
      <c r="M21" s="28"/>
    </row>
    <row r="22" spans="1:13" ht="93" customHeight="1">
      <c r="A22" s="16" t="s">
        <v>592</v>
      </c>
      <c r="B22" s="244" t="s">
        <v>593</v>
      </c>
      <c r="C22" s="240">
        <v>70047</v>
      </c>
      <c r="D22" s="240">
        <v>70047</v>
      </c>
      <c r="E22" s="240">
        <v>70047</v>
      </c>
      <c r="F22" s="24"/>
      <c r="G22" s="48"/>
      <c r="H22" s="24">
        <v>70047</v>
      </c>
      <c r="I22" s="25"/>
      <c r="J22" s="26"/>
      <c r="K22" s="25"/>
      <c r="L22" s="27"/>
      <c r="M22" s="28"/>
    </row>
    <row r="23" spans="1:13" ht="93.75" customHeight="1">
      <c r="A23" s="16" t="s">
        <v>806</v>
      </c>
      <c r="B23" s="244" t="s">
        <v>807</v>
      </c>
      <c r="C23" s="240">
        <v>148.3</v>
      </c>
      <c r="D23" s="240">
        <v>148.3</v>
      </c>
      <c r="E23" s="240">
        <v>148.3</v>
      </c>
      <c r="F23" s="24"/>
      <c r="G23" s="48"/>
      <c r="H23" s="24">
        <v>148.3</v>
      </c>
      <c r="I23" s="25"/>
      <c r="J23" s="26"/>
      <c r="K23" s="25"/>
      <c r="L23" s="27"/>
      <c r="M23" s="28"/>
    </row>
    <row r="24" spans="1:13" ht="45.75" customHeight="1">
      <c r="A24" s="16" t="s">
        <v>594</v>
      </c>
      <c r="B24" s="244" t="s">
        <v>595</v>
      </c>
      <c r="C24" s="240">
        <v>318168.8</v>
      </c>
      <c r="D24" s="240">
        <v>318168.8</v>
      </c>
      <c r="E24" s="240">
        <v>318168.8</v>
      </c>
      <c r="F24" s="24"/>
      <c r="G24" s="48"/>
      <c r="H24" s="24">
        <v>318168.8</v>
      </c>
      <c r="I24" s="25"/>
      <c r="J24" s="26"/>
      <c r="K24" s="25"/>
      <c r="L24" s="27"/>
      <c r="M24" s="28"/>
    </row>
    <row r="25" spans="1:13" ht="28.5" customHeight="1">
      <c r="A25" s="16" t="s">
        <v>596</v>
      </c>
      <c r="B25" s="244" t="s">
        <v>597</v>
      </c>
      <c r="C25" s="240">
        <v>135.3</v>
      </c>
      <c r="D25" s="240">
        <v>135.3</v>
      </c>
      <c r="E25" s="240">
        <v>135.3</v>
      </c>
      <c r="F25" s="24"/>
      <c r="G25" s="48"/>
      <c r="H25" s="24">
        <v>135.3</v>
      </c>
      <c r="I25" s="25"/>
      <c r="J25" s="26"/>
      <c r="K25" s="25"/>
      <c r="L25" s="27"/>
      <c r="M25" s="28"/>
    </row>
    <row r="26" spans="1:13" ht="23.25">
      <c r="A26" s="16" t="s">
        <v>598</v>
      </c>
      <c r="B26" s="244" t="s">
        <v>599</v>
      </c>
      <c r="C26" s="240">
        <f>C27+C29+C32</f>
        <v>871362.3</v>
      </c>
      <c r="D26" s="240">
        <f>D27+D29+D32</f>
        <v>871362.3</v>
      </c>
      <c r="E26" s="240">
        <f>E27+E29+E32</f>
        <v>871362.3</v>
      </c>
      <c r="F26" s="24"/>
      <c r="G26" s="48"/>
      <c r="H26" s="43">
        <f>H27+H29+H32</f>
        <v>871362.3</v>
      </c>
      <c r="I26" s="25"/>
      <c r="J26" s="26"/>
      <c r="K26" s="25"/>
      <c r="L26" s="27"/>
      <c r="M26" s="28"/>
    </row>
    <row r="27" spans="1:13" ht="30" customHeight="1">
      <c r="A27" s="16" t="s">
        <v>600</v>
      </c>
      <c r="B27" s="244" t="s">
        <v>601</v>
      </c>
      <c r="C27" s="240">
        <f>C28</f>
        <v>49650.9</v>
      </c>
      <c r="D27" s="240">
        <f>D28</f>
        <v>49650.9</v>
      </c>
      <c r="E27" s="240">
        <f>E28</f>
        <v>49650.9</v>
      </c>
      <c r="F27" s="24"/>
      <c r="G27" s="48"/>
      <c r="H27" s="24">
        <f>H28</f>
        <v>49650.9</v>
      </c>
      <c r="I27" s="25"/>
      <c r="J27" s="26"/>
      <c r="K27" s="25"/>
      <c r="L27" s="27"/>
      <c r="M27" s="28"/>
    </row>
    <row r="28" spans="1:13" ht="93" customHeight="1">
      <c r="A28" s="16" t="s">
        <v>602</v>
      </c>
      <c r="B28" s="244" t="s">
        <v>603</v>
      </c>
      <c r="C28" s="240">
        <v>49650.9</v>
      </c>
      <c r="D28" s="240">
        <v>49650.9</v>
      </c>
      <c r="E28" s="240">
        <v>49650.9</v>
      </c>
      <c r="F28" s="24"/>
      <c r="G28" s="48"/>
      <c r="H28" s="24">
        <v>49650.9</v>
      </c>
      <c r="I28" s="25"/>
      <c r="J28" s="26"/>
      <c r="K28" s="25"/>
      <c r="L28" s="27"/>
      <c r="M28" s="28"/>
    </row>
    <row r="29" spans="1:13" ht="21" customHeight="1">
      <c r="A29" s="16" t="s">
        <v>604</v>
      </c>
      <c r="B29" s="244" t="s">
        <v>605</v>
      </c>
      <c r="C29" s="240">
        <f>C30+C31</f>
        <v>375718.1</v>
      </c>
      <c r="D29" s="240">
        <f>D30+D31</f>
        <v>375718.1</v>
      </c>
      <c r="E29" s="240">
        <f>E30+E31</f>
        <v>375718.1</v>
      </c>
      <c r="F29" s="24"/>
      <c r="G29" s="24"/>
      <c r="H29" s="24">
        <f>H30+H31</f>
        <v>375718.1</v>
      </c>
      <c r="I29" s="25"/>
      <c r="J29" s="26"/>
      <c r="K29" s="25"/>
      <c r="L29" s="27"/>
      <c r="M29" s="28"/>
    </row>
    <row r="30" spans="1:13" ht="47.25" customHeight="1">
      <c r="A30" s="16" t="s">
        <v>606</v>
      </c>
      <c r="B30" s="244" t="s">
        <v>607</v>
      </c>
      <c r="C30" s="240">
        <v>373310</v>
      </c>
      <c r="D30" s="240">
        <v>373310</v>
      </c>
      <c r="E30" s="240">
        <v>373310</v>
      </c>
      <c r="F30" s="24"/>
      <c r="G30" s="48"/>
      <c r="H30" s="24">
        <v>373110.6</v>
      </c>
      <c r="I30" s="25"/>
      <c r="J30" s="26"/>
      <c r="K30" s="25"/>
      <c r="L30" s="27"/>
      <c r="M30" s="28"/>
    </row>
    <row r="31" spans="1:13" ht="62.25" customHeight="1">
      <c r="A31" s="16" t="s">
        <v>608</v>
      </c>
      <c r="B31" s="244" t="s">
        <v>609</v>
      </c>
      <c r="C31" s="240">
        <v>2408.1</v>
      </c>
      <c r="D31" s="240">
        <v>2408.1</v>
      </c>
      <c r="E31" s="240">
        <v>2408.1</v>
      </c>
      <c r="F31" s="24"/>
      <c r="G31" s="48"/>
      <c r="H31" s="24">
        <v>2607.5</v>
      </c>
      <c r="I31" s="25"/>
      <c r="J31" s="26"/>
      <c r="K31" s="25"/>
      <c r="L31" s="27"/>
      <c r="M31" s="28"/>
    </row>
    <row r="32" spans="1:13" ht="18" customHeight="1">
      <c r="A32" s="16" t="s">
        <v>610</v>
      </c>
      <c r="B32" s="244" t="s">
        <v>611</v>
      </c>
      <c r="C32" s="240">
        <f>C33+C35</f>
        <v>445993.3</v>
      </c>
      <c r="D32" s="240">
        <f>D33+D35</f>
        <v>445993.3</v>
      </c>
      <c r="E32" s="240">
        <f>E33+E35</f>
        <v>445993.3</v>
      </c>
      <c r="F32" s="24"/>
      <c r="G32" s="48"/>
      <c r="H32" s="24">
        <f>H33+H35</f>
        <v>445993.3</v>
      </c>
      <c r="I32" s="25"/>
      <c r="J32" s="26"/>
      <c r="K32" s="25"/>
      <c r="L32" s="27"/>
      <c r="M32" s="28"/>
    </row>
    <row r="33" spans="1:13" ht="75" customHeight="1">
      <c r="A33" s="16" t="s">
        <v>612</v>
      </c>
      <c r="B33" s="244" t="s">
        <v>613</v>
      </c>
      <c r="C33" s="240">
        <f>C34</f>
        <v>15614.2</v>
      </c>
      <c r="D33" s="240">
        <f>D34</f>
        <v>15614.2</v>
      </c>
      <c r="E33" s="240">
        <f>E34</f>
        <v>15614.2</v>
      </c>
      <c r="F33" s="24"/>
      <c r="G33" s="48"/>
      <c r="H33" s="24">
        <v>15614.2</v>
      </c>
      <c r="I33" s="25"/>
      <c r="J33" s="26"/>
      <c r="K33" s="25"/>
      <c r="L33" s="27"/>
      <c r="M33" s="28"/>
    </row>
    <row r="34" spans="1:13" ht="142.5" customHeight="1">
      <c r="A34" s="16" t="s">
        <v>614</v>
      </c>
      <c r="B34" s="244" t="s">
        <v>615</v>
      </c>
      <c r="C34" s="240">
        <v>15614.2</v>
      </c>
      <c r="D34" s="240">
        <v>15614.2</v>
      </c>
      <c r="E34" s="240">
        <v>15614.2</v>
      </c>
      <c r="F34" s="24"/>
      <c r="G34" s="48"/>
      <c r="H34" s="24">
        <v>15614.2</v>
      </c>
      <c r="I34" s="25"/>
      <c r="J34" s="26"/>
      <c r="K34" s="25"/>
      <c r="L34" s="27"/>
      <c r="M34" s="28"/>
    </row>
    <row r="35" spans="1:13" ht="79.5" customHeight="1">
      <c r="A35" s="16" t="s">
        <v>616</v>
      </c>
      <c r="B35" s="244" t="s">
        <v>617</v>
      </c>
      <c r="C35" s="240">
        <f>C36</f>
        <v>430379.1</v>
      </c>
      <c r="D35" s="240">
        <f>D36</f>
        <v>430379.1</v>
      </c>
      <c r="E35" s="240">
        <f>E36</f>
        <v>430379.1</v>
      </c>
      <c r="F35" s="24"/>
      <c r="G35" s="48"/>
      <c r="H35" s="24">
        <v>430379.1</v>
      </c>
      <c r="I35" s="25"/>
      <c r="J35" s="26"/>
      <c r="K35" s="25"/>
      <c r="L35" s="27"/>
      <c r="M35" s="28"/>
    </row>
    <row r="36" spans="1:13" ht="141" customHeight="1">
      <c r="A36" s="16" t="s">
        <v>618</v>
      </c>
      <c r="B36" s="244" t="s">
        <v>619</v>
      </c>
      <c r="C36" s="240">
        <v>430379.1</v>
      </c>
      <c r="D36" s="240">
        <v>430379.1</v>
      </c>
      <c r="E36" s="240">
        <v>430379.1</v>
      </c>
      <c r="F36" s="24"/>
      <c r="G36" s="48"/>
      <c r="H36" s="24">
        <v>430379.1</v>
      </c>
      <c r="I36" s="25"/>
      <c r="J36" s="26"/>
      <c r="K36" s="25"/>
      <c r="L36" s="27"/>
      <c r="M36" s="28"/>
    </row>
    <row r="37" spans="1:13" ht="31.5" customHeight="1">
      <c r="A37" s="29" t="s">
        <v>620</v>
      </c>
      <c r="B37" s="243" t="s">
        <v>621</v>
      </c>
      <c r="C37" s="240">
        <f>C38+C40</f>
        <v>67088.5</v>
      </c>
      <c r="D37" s="240">
        <f>D38+D40</f>
        <v>68303.5</v>
      </c>
      <c r="E37" s="240">
        <f>E38+E40</f>
        <v>69418.5</v>
      </c>
      <c r="F37" s="24"/>
      <c r="G37" s="48"/>
      <c r="H37" s="24">
        <f>H38+H40</f>
        <v>67088.5</v>
      </c>
      <c r="I37" s="25"/>
      <c r="J37" s="26"/>
      <c r="K37" s="25"/>
      <c r="L37" s="27"/>
      <c r="M37" s="28"/>
    </row>
    <row r="38" spans="1:13" ht="63.75" customHeight="1">
      <c r="A38" s="29" t="s">
        <v>622</v>
      </c>
      <c r="B38" s="243" t="s">
        <v>623</v>
      </c>
      <c r="C38" s="240">
        <f>C39</f>
        <v>35518.5</v>
      </c>
      <c r="D38" s="240">
        <f>D39</f>
        <v>35518.5</v>
      </c>
      <c r="E38" s="240">
        <f>E39</f>
        <v>35518.5</v>
      </c>
      <c r="F38" s="24"/>
      <c r="G38" s="43"/>
      <c r="H38" s="24">
        <f>H39</f>
        <v>35518.5</v>
      </c>
      <c r="I38" s="26"/>
      <c r="J38" s="26"/>
      <c r="K38" s="26"/>
      <c r="L38" s="26"/>
      <c r="M38" s="26"/>
    </row>
    <row r="39" spans="1:13" ht="94.5" customHeight="1">
      <c r="A39" s="29" t="s">
        <v>624</v>
      </c>
      <c r="B39" s="243" t="s">
        <v>625</v>
      </c>
      <c r="C39" s="233">
        <v>35518.5</v>
      </c>
      <c r="D39" s="23">
        <v>35518.5</v>
      </c>
      <c r="E39" s="20">
        <v>35518.5</v>
      </c>
      <c r="F39" s="24"/>
      <c r="G39" s="43"/>
      <c r="H39" s="53">
        <v>35518.5</v>
      </c>
      <c r="I39" s="26"/>
      <c r="J39" s="26"/>
      <c r="K39" s="26"/>
      <c r="L39" s="26"/>
      <c r="M39" s="26"/>
    </row>
    <row r="40" spans="1:13" ht="63" customHeight="1">
      <c r="A40" s="29" t="s">
        <v>626</v>
      </c>
      <c r="B40" s="243" t="s">
        <v>627</v>
      </c>
      <c r="C40" s="240">
        <f>C41+C42+C43</f>
        <v>31570</v>
      </c>
      <c r="D40" s="240">
        <f>D41+D42+D43</f>
        <v>32785</v>
      </c>
      <c r="E40" s="240">
        <f>E41+E42+E43</f>
        <v>33900</v>
      </c>
      <c r="F40" s="24"/>
      <c r="G40" s="43"/>
      <c r="H40" s="24">
        <f>H41+H42+H43</f>
        <v>31570</v>
      </c>
      <c r="I40" s="26"/>
      <c r="J40" s="26"/>
      <c r="K40" s="26"/>
      <c r="L40" s="26"/>
      <c r="M40" s="26"/>
    </row>
    <row r="41" spans="1:13" ht="208.5" customHeight="1">
      <c r="A41" s="29" t="s">
        <v>628</v>
      </c>
      <c r="B41" s="246" t="s">
        <v>629</v>
      </c>
      <c r="C41" s="233">
        <v>30670</v>
      </c>
      <c r="D41" s="23">
        <v>31685</v>
      </c>
      <c r="E41" s="20">
        <v>32700</v>
      </c>
      <c r="F41" s="24"/>
      <c r="G41" s="43"/>
      <c r="H41" s="53">
        <v>30670</v>
      </c>
      <c r="I41" s="26"/>
      <c r="J41" s="26"/>
      <c r="K41" s="26"/>
      <c r="L41" s="26"/>
      <c r="M41" s="26"/>
    </row>
    <row r="42" spans="1:13" ht="65.25" customHeight="1">
      <c r="A42" s="31" t="s">
        <v>630</v>
      </c>
      <c r="B42" s="243" t="s">
        <v>631</v>
      </c>
      <c r="C42" s="240">
        <v>400</v>
      </c>
      <c r="D42" s="23">
        <v>500</v>
      </c>
      <c r="E42" s="20">
        <v>500</v>
      </c>
      <c r="F42" s="24"/>
      <c r="G42" s="43"/>
      <c r="H42" s="24">
        <v>400</v>
      </c>
      <c r="I42" s="26"/>
      <c r="J42" s="26"/>
      <c r="K42" s="26"/>
      <c r="L42" s="26"/>
      <c r="M42" s="26"/>
    </row>
    <row r="43" spans="1:13" ht="123" customHeight="1">
      <c r="A43" s="29" t="s">
        <v>632</v>
      </c>
      <c r="B43" s="243" t="s">
        <v>633</v>
      </c>
      <c r="C43" s="240">
        <f>C44</f>
        <v>500</v>
      </c>
      <c r="D43" s="240">
        <f>D44</f>
        <v>600</v>
      </c>
      <c r="E43" s="240">
        <f>E44</f>
        <v>700</v>
      </c>
      <c r="F43" s="24"/>
      <c r="G43" s="43"/>
      <c r="H43" s="24">
        <f>H44</f>
        <v>500</v>
      </c>
      <c r="I43" s="26"/>
      <c r="J43" s="26"/>
      <c r="K43" s="26"/>
      <c r="L43" s="26"/>
      <c r="M43" s="26"/>
    </row>
    <row r="44" spans="1:13" ht="189" customHeight="1">
      <c r="A44" s="29" t="s">
        <v>634</v>
      </c>
      <c r="B44" s="243" t="s">
        <v>635</v>
      </c>
      <c r="C44" s="233">
        <v>500</v>
      </c>
      <c r="D44" s="23">
        <v>600</v>
      </c>
      <c r="E44" s="20">
        <v>700</v>
      </c>
      <c r="F44" s="24"/>
      <c r="G44" s="43"/>
      <c r="H44" s="53">
        <v>500</v>
      </c>
      <c r="I44" s="26"/>
      <c r="J44" s="26"/>
      <c r="K44" s="26"/>
      <c r="L44" s="26"/>
      <c r="M44" s="26"/>
    </row>
    <row r="45" spans="1:13" ht="80.25" customHeight="1">
      <c r="A45" s="29" t="s">
        <v>636</v>
      </c>
      <c r="B45" s="243" t="s">
        <v>637</v>
      </c>
      <c r="C45" s="240">
        <f>C46+C49</f>
        <v>1497</v>
      </c>
      <c r="D45" s="240">
        <f>D46+D49</f>
        <v>1343</v>
      </c>
      <c r="E45" s="240">
        <f>E46+E49</f>
        <v>674</v>
      </c>
      <c r="F45" s="24"/>
      <c r="G45" s="43"/>
      <c r="H45" s="24">
        <f>H46+H49</f>
        <v>1497</v>
      </c>
      <c r="I45" s="26"/>
      <c r="J45" s="26"/>
      <c r="K45" s="26"/>
      <c r="L45" s="26"/>
      <c r="M45" s="26"/>
    </row>
    <row r="46" spans="1:13" ht="18" customHeight="1">
      <c r="A46" s="29" t="s">
        <v>638</v>
      </c>
      <c r="B46" s="243" t="s">
        <v>639</v>
      </c>
      <c r="C46" s="240">
        <f aca="true" t="shared" si="0" ref="C46:E47">C47</f>
        <v>417</v>
      </c>
      <c r="D46" s="23">
        <f t="shared" si="0"/>
        <v>380</v>
      </c>
      <c r="E46" s="23">
        <f t="shared" si="0"/>
        <v>105</v>
      </c>
      <c r="F46" s="24"/>
      <c r="G46" s="43"/>
      <c r="H46" s="24">
        <f>H47</f>
        <v>417</v>
      </c>
      <c r="I46" s="26"/>
      <c r="J46" s="26"/>
      <c r="K46" s="26"/>
      <c r="L46" s="26"/>
      <c r="M46" s="26"/>
    </row>
    <row r="47" spans="1:13" ht="45.75" customHeight="1">
      <c r="A47" s="245" t="s">
        <v>411</v>
      </c>
      <c r="B47" s="243" t="s">
        <v>640</v>
      </c>
      <c r="C47" s="240">
        <f t="shared" si="0"/>
        <v>417</v>
      </c>
      <c r="D47" s="23">
        <f t="shared" si="0"/>
        <v>380</v>
      </c>
      <c r="E47" s="23">
        <f t="shared" si="0"/>
        <v>105</v>
      </c>
      <c r="F47" s="24"/>
      <c r="G47" s="43"/>
      <c r="H47" s="24">
        <f>H48</f>
        <v>417</v>
      </c>
      <c r="I47" s="26"/>
      <c r="J47" s="26"/>
      <c r="K47" s="26"/>
      <c r="L47" s="26"/>
      <c r="M47" s="26"/>
    </row>
    <row r="48" spans="1:13" ht="78.75" customHeight="1">
      <c r="A48" s="29" t="s">
        <v>641</v>
      </c>
      <c r="B48" s="243" t="s">
        <v>642</v>
      </c>
      <c r="C48" s="240">
        <v>417</v>
      </c>
      <c r="D48" s="23">
        <v>380</v>
      </c>
      <c r="E48" s="20">
        <v>105</v>
      </c>
      <c r="F48" s="24"/>
      <c r="G48" s="43"/>
      <c r="H48" s="24">
        <v>417</v>
      </c>
      <c r="I48" s="26"/>
      <c r="J48" s="26"/>
      <c r="K48" s="26"/>
      <c r="L48" s="26"/>
      <c r="M48" s="26"/>
    </row>
    <row r="49" spans="1:13" ht="46.5" customHeight="1">
      <c r="A49" s="29" t="s">
        <v>643</v>
      </c>
      <c r="B49" s="243" t="s">
        <v>644</v>
      </c>
      <c r="C49" s="240">
        <f aca="true" t="shared" si="1" ref="C49:E50">C50</f>
        <v>1080</v>
      </c>
      <c r="D49" s="23">
        <f t="shared" si="1"/>
        <v>963</v>
      </c>
      <c r="E49" s="23">
        <f t="shared" si="1"/>
        <v>569</v>
      </c>
      <c r="F49" s="24"/>
      <c r="G49" s="48"/>
      <c r="H49" s="24">
        <f>H50</f>
        <v>1080</v>
      </c>
      <c r="I49" s="25"/>
      <c r="J49" s="26"/>
      <c r="K49" s="25"/>
      <c r="L49" s="27"/>
      <c r="M49" s="28"/>
    </row>
    <row r="50" spans="1:13" ht="18.75" customHeight="1">
      <c r="A50" s="31" t="s">
        <v>645</v>
      </c>
      <c r="B50" s="243" t="s">
        <v>648</v>
      </c>
      <c r="C50" s="240">
        <f t="shared" si="1"/>
        <v>1080</v>
      </c>
      <c r="D50" s="23">
        <f t="shared" si="1"/>
        <v>963</v>
      </c>
      <c r="E50" s="23">
        <f t="shared" si="1"/>
        <v>569</v>
      </c>
      <c r="F50" s="24"/>
      <c r="G50" s="48"/>
      <c r="H50" s="24">
        <f>H51</f>
        <v>1080</v>
      </c>
      <c r="I50" s="25"/>
      <c r="J50" s="26"/>
      <c r="K50" s="25"/>
      <c r="L50" s="27"/>
      <c r="M50" s="28"/>
    </row>
    <row r="51" spans="1:13" ht="46.5" customHeight="1">
      <c r="A51" s="29" t="s">
        <v>649</v>
      </c>
      <c r="B51" s="243" t="s">
        <v>650</v>
      </c>
      <c r="C51" s="240">
        <v>1080</v>
      </c>
      <c r="D51" s="23">
        <v>963</v>
      </c>
      <c r="E51" s="20">
        <v>569</v>
      </c>
      <c r="F51" s="24"/>
      <c r="G51" s="48"/>
      <c r="H51" s="24">
        <v>1080</v>
      </c>
      <c r="I51" s="25"/>
      <c r="J51" s="26"/>
      <c r="K51" s="25"/>
      <c r="L51" s="27"/>
      <c r="M51" s="28"/>
    </row>
    <row r="52" spans="1:13" ht="114" customHeight="1">
      <c r="A52" s="31" t="s">
        <v>651</v>
      </c>
      <c r="B52" s="243" t="s">
        <v>652</v>
      </c>
      <c r="C52" s="240">
        <f>C53+C60+C63</f>
        <v>287924.5</v>
      </c>
      <c r="D52" s="240">
        <f>D53+D60+D63</f>
        <v>260524.5</v>
      </c>
      <c r="E52" s="240">
        <f>E53+E60+E63</f>
        <v>267037.5</v>
      </c>
      <c r="F52" s="24"/>
      <c r="G52" s="48"/>
      <c r="H52" s="24">
        <f>H53+H60+H63</f>
        <v>287924.5</v>
      </c>
      <c r="I52" s="25"/>
      <c r="J52" s="26"/>
      <c r="K52" s="25"/>
      <c r="L52" s="27"/>
      <c r="M52" s="28"/>
    </row>
    <row r="53" spans="1:13" ht="188.25" customHeight="1">
      <c r="A53" s="29" t="s">
        <v>653</v>
      </c>
      <c r="B53" s="243" t="s">
        <v>654</v>
      </c>
      <c r="C53" s="240">
        <f>C54+C56+C58</f>
        <v>215000</v>
      </c>
      <c r="D53" s="240">
        <f>D54+D56+D58</f>
        <v>212000</v>
      </c>
      <c r="E53" s="240">
        <f>E54+E56+E58</f>
        <v>216000</v>
      </c>
      <c r="F53" s="24"/>
      <c r="G53" s="48"/>
      <c r="H53" s="24">
        <f>H54+H56+H58</f>
        <v>215000</v>
      </c>
      <c r="I53" s="25"/>
      <c r="J53" s="26"/>
      <c r="K53" s="25"/>
      <c r="L53" s="27"/>
      <c r="M53" s="28"/>
    </row>
    <row r="54" spans="1:13" ht="123.75" customHeight="1">
      <c r="A54" s="29" t="s">
        <v>655</v>
      </c>
      <c r="B54" s="243" t="s">
        <v>656</v>
      </c>
      <c r="C54" s="240">
        <f>C55</f>
        <v>188000</v>
      </c>
      <c r="D54" s="240">
        <f>D55</f>
        <v>192000</v>
      </c>
      <c r="E54" s="240">
        <f>E55</f>
        <v>196000</v>
      </c>
      <c r="F54" s="24"/>
      <c r="G54" s="48"/>
      <c r="H54" s="24">
        <f>H55</f>
        <v>188000</v>
      </c>
      <c r="I54" s="25"/>
      <c r="J54" s="26"/>
      <c r="K54" s="25"/>
      <c r="L54" s="27"/>
      <c r="M54" s="28"/>
    </row>
    <row r="55" spans="1:13" ht="158.25" customHeight="1">
      <c r="A55" s="29" t="s">
        <v>657</v>
      </c>
      <c r="B55" s="243" t="s">
        <v>658</v>
      </c>
      <c r="C55" s="240">
        <v>188000</v>
      </c>
      <c r="D55" s="23">
        <v>192000</v>
      </c>
      <c r="E55" s="21">
        <v>196000</v>
      </c>
      <c r="F55" s="24"/>
      <c r="G55" s="48"/>
      <c r="H55" s="24">
        <v>188000</v>
      </c>
      <c r="I55" s="25"/>
      <c r="J55" s="26"/>
      <c r="K55" s="25"/>
      <c r="L55" s="27"/>
      <c r="M55" s="28"/>
    </row>
    <row r="56" spans="1:13" ht="171.75" customHeight="1">
      <c r="A56" s="29" t="s">
        <v>659</v>
      </c>
      <c r="B56" s="243" t="s">
        <v>660</v>
      </c>
      <c r="C56" s="240">
        <f>C57</f>
        <v>2000</v>
      </c>
      <c r="D56" s="240">
        <f>D57</f>
        <v>2000</v>
      </c>
      <c r="E56" s="240">
        <f>E57</f>
        <v>2000</v>
      </c>
      <c r="F56" s="24"/>
      <c r="G56" s="48"/>
      <c r="H56" s="24">
        <f>H57</f>
        <v>2000</v>
      </c>
      <c r="I56" s="25"/>
      <c r="J56" s="26"/>
      <c r="K56" s="25"/>
      <c r="L56" s="27"/>
      <c r="M56" s="28"/>
    </row>
    <row r="57" spans="1:13" ht="158.25" customHeight="1">
      <c r="A57" s="29" t="s">
        <v>661</v>
      </c>
      <c r="B57" s="243" t="s">
        <v>662</v>
      </c>
      <c r="C57" s="240">
        <v>2000</v>
      </c>
      <c r="D57" s="32">
        <v>2000</v>
      </c>
      <c r="E57" s="21">
        <v>2000</v>
      </c>
      <c r="F57" s="24"/>
      <c r="G57" s="48"/>
      <c r="H57" s="24">
        <v>2000</v>
      </c>
      <c r="I57" s="25"/>
      <c r="J57" s="26"/>
      <c r="K57" s="25"/>
      <c r="L57" s="27"/>
      <c r="M57" s="28"/>
    </row>
    <row r="58" spans="1:13" ht="173.25" customHeight="1">
      <c r="A58" s="29" t="s">
        <v>664</v>
      </c>
      <c r="B58" s="243" t="s">
        <v>665</v>
      </c>
      <c r="C58" s="240">
        <f>C59</f>
        <v>25000</v>
      </c>
      <c r="D58" s="240">
        <f>D59</f>
        <v>18000</v>
      </c>
      <c r="E58" s="240">
        <f>E59</f>
        <v>18000</v>
      </c>
      <c r="F58" s="24"/>
      <c r="G58" s="48"/>
      <c r="H58" s="24">
        <f>H59</f>
        <v>25000</v>
      </c>
      <c r="I58" s="25"/>
      <c r="J58" s="26"/>
      <c r="K58" s="25"/>
      <c r="L58" s="27"/>
      <c r="M58" s="28"/>
    </row>
    <row r="59" spans="1:13" ht="126" customHeight="1">
      <c r="A59" s="29" t="s">
        <v>666</v>
      </c>
      <c r="B59" s="243" t="s">
        <v>667</v>
      </c>
      <c r="C59" s="240">
        <v>25000</v>
      </c>
      <c r="D59" s="23">
        <v>18000</v>
      </c>
      <c r="E59" s="21">
        <v>18000</v>
      </c>
      <c r="F59" s="24"/>
      <c r="G59" s="48"/>
      <c r="H59" s="24">
        <v>25000</v>
      </c>
      <c r="I59" s="25"/>
      <c r="J59" s="26"/>
      <c r="K59" s="25"/>
      <c r="L59" s="27"/>
      <c r="M59" s="28"/>
    </row>
    <row r="60" spans="1:13" ht="47.25" customHeight="1">
      <c r="A60" s="29" t="s">
        <v>155</v>
      </c>
      <c r="B60" s="243" t="s">
        <v>158</v>
      </c>
      <c r="C60" s="240">
        <f aca="true" t="shared" si="2" ref="C60:E61">C61</f>
        <v>32624.5</v>
      </c>
      <c r="D60" s="240">
        <f t="shared" si="2"/>
        <v>3724.5</v>
      </c>
      <c r="E60" s="240">
        <f t="shared" si="2"/>
        <v>1737.5</v>
      </c>
      <c r="F60" s="24"/>
      <c r="G60" s="48"/>
      <c r="H60" s="24">
        <f>H61</f>
        <v>32624.5</v>
      </c>
      <c r="I60" s="25"/>
      <c r="J60" s="26"/>
      <c r="K60" s="25"/>
      <c r="L60" s="27"/>
      <c r="M60" s="28"/>
    </row>
    <row r="61" spans="1:13" ht="96" customHeight="1">
      <c r="A61" s="29" t="s">
        <v>156</v>
      </c>
      <c r="B61" s="243" t="s">
        <v>159</v>
      </c>
      <c r="C61" s="240">
        <f t="shared" si="2"/>
        <v>32624.5</v>
      </c>
      <c r="D61" s="240">
        <f t="shared" si="2"/>
        <v>3724.5</v>
      </c>
      <c r="E61" s="240">
        <f t="shared" si="2"/>
        <v>1737.5</v>
      </c>
      <c r="F61" s="24"/>
      <c r="G61" s="48"/>
      <c r="H61" s="24">
        <f>H62</f>
        <v>32624.5</v>
      </c>
      <c r="I61" s="25"/>
      <c r="J61" s="26"/>
      <c r="K61" s="25"/>
      <c r="L61" s="27"/>
      <c r="M61" s="28"/>
    </row>
    <row r="62" spans="1:13" ht="112.5" customHeight="1">
      <c r="A62" s="29" t="s">
        <v>157</v>
      </c>
      <c r="B62" s="243" t="s">
        <v>225</v>
      </c>
      <c r="C62" s="240">
        <v>32624.5</v>
      </c>
      <c r="D62" s="23">
        <v>3724.5</v>
      </c>
      <c r="E62" s="21">
        <v>1737.5</v>
      </c>
      <c r="F62" s="24"/>
      <c r="G62" s="48"/>
      <c r="H62" s="24">
        <v>32624.5</v>
      </c>
      <c r="I62" s="25"/>
      <c r="J62" s="26"/>
      <c r="K62" s="25"/>
      <c r="L62" s="27"/>
      <c r="M62" s="28"/>
    </row>
    <row r="63" spans="1:13" ht="188.25" customHeight="1">
      <c r="A63" s="29" t="s">
        <v>668</v>
      </c>
      <c r="B63" s="243" t="s">
        <v>669</v>
      </c>
      <c r="C63" s="240">
        <f>C66+C64</f>
        <v>40300</v>
      </c>
      <c r="D63" s="240">
        <f>D66+D64</f>
        <v>44800</v>
      </c>
      <c r="E63" s="240">
        <f>E66+E64</f>
        <v>49300</v>
      </c>
      <c r="F63" s="24"/>
      <c r="G63" s="48"/>
      <c r="H63" s="24">
        <f>H66+H64</f>
        <v>40300</v>
      </c>
      <c r="I63" s="25"/>
      <c r="J63" s="26"/>
      <c r="K63" s="25"/>
      <c r="L63" s="27"/>
      <c r="M63" s="28"/>
    </row>
    <row r="64" spans="1:13" ht="77.25" customHeight="1">
      <c r="A64" s="29" t="s">
        <v>646</v>
      </c>
      <c r="B64" s="241" t="s">
        <v>246</v>
      </c>
      <c r="C64" s="240">
        <f>C65</f>
        <v>3000</v>
      </c>
      <c r="D64" s="240">
        <f>D65</f>
        <v>3000</v>
      </c>
      <c r="E64" s="240">
        <f>E65</f>
        <v>3000</v>
      </c>
      <c r="F64" s="24"/>
      <c r="G64" s="48"/>
      <c r="H64" s="24">
        <f>H65</f>
        <v>3000</v>
      </c>
      <c r="I64" s="25"/>
      <c r="J64" s="26"/>
      <c r="K64" s="25"/>
      <c r="L64" s="27"/>
      <c r="M64" s="28"/>
    </row>
    <row r="65" spans="1:13" ht="77.25" customHeight="1">
      <c r="A65" s="29" t="s">
        <v>647</v>
      </c>
      <c r="B65" s="241" t="s">
        <v>229</v>
      </c>
      <c r="C65" s="240">
        <v>3000</v>
      </c>
      <c r="D65" s="23">
        <v>3000</v>
      </c>
      <c r="E65" s="23">
        <v>3000</v>
      </c>
      <c r="F65" s="24"/>
      <c r="G65" s="48"/>
      <c r="H65" s="24">
        <v>3000</v>
      </c>
      <c r="I65" s="25"/>
      <c r="J65" s="26"/>
      <c r="K65" s="25"/>
      <c r="L65" s="27"/>
      <c r="M65" s="28"/>
    </row>
    <row r="66" spans="1:13" ht="186.75" customHeight="1">
      <c r="A66" s="29" t="s">
        <v>670</v>
      </c>
      <c r="B66" s="241" t="s">
        <v>671</v>
      </c>
      <c r="C66" s="240">
        <f>C67</f>
        <v>37300</v>
      </c>
      <c r="D66" s="240">
        <f>D67</f>
        <v>41800</v>
      </c>
      <c r="E66" s="240">
        <f>E67</f>
        <v>46300</v>
      </c>
      <c r="F66" s="24"/>
      <c r="G66" s="48"/>
      <c r="H66" s="24">
        <f>H67</f>
        <v>37300</v>
      </c>
      <c r="I66" s="25"/>
      <c r="J66" s="26"/>
      <c r="K66" s="25"/>
      <c r="L66" s="27"/>
      <c r="M66" s="28"/>
    </row>
    <row r="67" spans="1:13" ht="154.5" customHeight="1">
      <c r="A67" s="29" t="s">
        <v>672</v>
      </c>
      <c r="B67" s="243" t="s">
        <v>673</v>
      </c>
      <c r="C67" s="240">
        <v>37300</v>
      </c>
      <c r="D67" s="23">
        <v>41800</v>
      </c>
      <c r="E67" s="20">
        <v>46300</v>
      </c>
      <c r="F67" s="24"/>
      <c r="G67" s="48"/>
      <c r="H67" s="24">
        <v>37300</v>
      </c>
      <c r="I67" s="25"/>
      <c r="J67" s="26"/>
      <c r="K67" s="25"/>
      <c r="L67" s="27"/>
      <c r="M67" s="28"/>
    </row>
    <row r="68" spans="1:13" ht="48" customHeight="1">
      <c r="A68" s="29" t="s">
        <v>674</v>
      </c>
      <c r="B68" s="243" t="s">
        <v>675</v>
      </c>
      <c r="C68" s="240">
        <f>C69</f>
        <v>15961.4</v>
      </c>
      <c r="D68" s="240">
        <f>D69</f>
        <v>17364.6</v>
      </c>
      <c r="E68" s="240">
        <f>E69</f>
        <v>18592.4</v>
      </c>
      <c r="F68" s="24"/>
      <c r="G68" s="48"/>
      <c r="H68" s="24">
        <f>H69</f>
        <v>15961.4</v>
      </c>
      <c r="I68" s="25"/>
      <c r="J68" s="26"/>
      <c r="K68" s="25"/>
      <c r="L68" s="27"/>
      <c r="M68" s="28"/>
    </row>
    <row r="69" spans="1:13" ht="46.5" customHeight="1">
      <c r="A69" s="29" t="s">
        <v>676</v>
      </c>
      <c r="B69" s="243" t="s">
        <v>677</v>
      </c>
      <c r="C69" s="240">
        <v>15961.4</v>
      </c>
      <c r="D69" s="23">
        <v>17364.6</v>
      </c>
      <c r="E69" s="21">
        <v>18592.4</v>
      </c>
      <c r="F69" s="24"/>
      <c r="G69" s="48"/>
      <c r="H69" s="24">
        <v>15961.4</v>
      </c>
      <c r="I69" s="25"/>
      <c r="J69" s="26"/>
      <c r="K69" s="25"/>
      <c r="L69" s="27"/>
      <c r="M69" s="28"/>
    </row>
    <row r="70" spans="1:13" ht="65.25" customHeight="1">
      <c r="A70" s="29" t="s">
        <v>334</v>
      </c>
      <c r="B70" s="243" t="s">
        <v>337</v>
      </c>
      <c r="C70" s="240">
        <f aca="true" t="shared" si="3" ref="C70:E71">C71</f>
        <v>910</v>
      </c>
      <c r="D70" s="240">
        <f t="shared" si="3"/>
        <v>910</v>
      </c>
      <c r="E70" s="240">
        <f t="shared" si="3"/>
        <v>910</v>
      </c>
      <c r="F70" s="24"/>
      <c r="G70" s="48"/>
      <c r="H70" s="24">
        <f>H71</f>
        <v>910</v>
      </c>
      <c r="I70" s="25"/>
      <c r="J70" s="26"/>
      <c r="K70" s="25"/>
      <c r="L70" s="27"/>
      <c r="M70" s="28"/>
    </row>
    <row r="71" spans="1:13" ht="48" customHeight="1">
      <c r="A71" s="29" t="s">
        <v>335</v>
      </c>
      <c r="B71" s="243" t="s">
        <v>338</v>
      </c>
      <c r="C71" s="240">
        <f t="shared" si="3"/>
        <v>910</v>
      </c>
      <c r="D71" s="240">
        <f t="shared" si="3"/>
        <v>910</v>
      </c>
      <c r="E71" s="240">
        <f t="shared" si="3"/>
        <v>910</v>
      </c>
      <c r="F71" s="24"/>
      <c r="G71" s="48"/>
      <c r="H71" s="24">
        <f>H72</f>
        <v>910</v>
      </c>
      <c r="I71" s="25"/>
      <c r="J71" s="26"/>
      <c r="K71" s="25"/>
      <c r="L71" s="27"/>
      <c r="M71" s="28"/>
    </row>
    <row r="72" spans="1:13" ht="78" customHeight="1">
      <c r="A72" s="29" t="s">
        <v>336</v>
      </c>
      <c r="B72" s="243" t="s">
        <v>339</v>
      </c>
      <c r="C72" s="240">
        <v>910</v>
      </c>
      <c r="D72" s="23">
        <v>910</v>
      </c>
      <c r="E72" s="21">
        <v>910</v>
      </c>
      <c r="F72" s="24"/>
      <c r="G72" s="48"/>
      <c r="H72" s="24">
        <v>910</v>
      </c>
      <c r="I72" s="25"/>
      <c r="J72" s="26"/>
      <c r="K72" s="25"/>
      <c r="L72" s="27"/>
      <c r="M72" s="28"/>
    </row>
    <row r="73" spans="1:13" ht="49.5" customHeight="1">
      <c r="A73" s="29" t="s">
        <v>678</v>
      </c>
      <c r="B73" s="243" t="s">
        <v>679</v>
      </c>
      <c r="C73" s="240">
        <f>C74+C76+C79</f>
        <v>140900</v>
      </c>
      <c r="D73" s="240">
        <f>D74+D76+D79</f>
        <v>140900</v>
      </c>
      <c r="E73" s="240">
        <f>E74+E76+E79</f>
        <v>132900</v>
      </c>
      <c r="F73" s="24"/>
      <c r="G73" s="48"/>
      <c r="H73" s="24">
        <f>H74+H76+H79</f>
        <v>140900</v>
      </c>
      <c r="I73" s="25"/>
      <c r="J73" s="26"/>
      <c r="K73" s="25"/>
      <c r="L73" s="27"/>
      <c r="M73" s="28"/>
    </row>
    <row r="74" spans="1:13" ht="18" customHeight="1">
      <c r="A74" s="31" t="s">
        <v>680</v>
      </c>
      <c r="B74" s="243" t="s">
        <v>681</v>
      </c>
      <c r="C74" s="240">
        <f>C75</f>
        <v>900</v>
      </c>
      <c r="D74" s="240">
        <f>D75</f>
        <v>900</v>
      </c>
      <c r="E74" s="240">
        <f>E75</f>
        <v>900</v>
      </c>
      <c r="F74" s="24"/>
      <c r="G74" s="48"/>
      <c r="H74" s="24">
        <f>H75</f>
        <v>900</v>
      </c>
      <c r="I74" s="25"/>
      <c r="J74" s="26"/>
      <c r="K74" s="25"/>
      <c r="L74" s="27"/>
      <c r="M74" s="28"/>
    </row>
    <row r="75" spans="1:13" ht="45" customHeight="1">
      <c r="A75" s="29" t="s">
        <v>682</v>
      </c>
      <c r="B75" s="243" t="s">
        <v>683</v>
      </c>
      <c r="C75" s="240">
        <v>900</v>
      </c>
      <c r="D75" s="32">
        <v>900</v>
      </c>
      <c r="E75" s="21">
        <v>900</v>
      </c>
      <c r="F75" s="24"/>
      <c r="G75" s="48"/>
      <c r="H75" s="24">
        <v>900</v>
      </c>
      <c r="I75" s="25"/>
      <c r="J75" s="26"/>
      <c r="K75" s="25"/>
      <c r="L75" s="27"/>
      <c r="M75" s="28"/>
    </row>
    <row r="76" spans="1:13" ht="171" customHeight="1">
      <c r="A76" s="29" t="s">
        <v>330</v>
      </c>
      <c r="B76" s="243" t="s">
        <v>327</v>
      </c>
      <c r="C76" s="240">
        <f aca="true" t="shared" si="4" ref="C76:E77">C77</f>
        <v>100000</v>
      </c>
      <c r="D76" s="240">
        <f t="shared" si="4"/>
        <v>100000</v>
      </c>
      <c r="E76" s="240">
        <f t="shared" si="4"/>
        <v>100000</v>
      </c>
      <c r="F76" s="24"/>
      <c r="G76" s="48"/>
      <c r="H76" s="24">
        <f>H77</f>
        <v>100000</v>
      </c>
      <c r="I76" s="25"/>
      <c r="J76" s="26"/>
      <c r="K76" s="25"/>
      <c r="L76" s="27"/>
      <c r="M76" s="28"/>
    </row>
    <row r="77" spans="1:13" ht="172.5" customHeight="1">
      <c r="A77" s="29" t="s">
        <v>709</v>
      </c>
      <c r="B77" s="243" t="s">
        <v>328</v>
      </c>
      <c r="C77" s="240">
        <f t="shared" si="4"/>
        <v>100000</v>
      </c>
      <c r="D77" s="240">
        <f t="shared" si="4"/>
        <v>100000</v>
      </c>
      <c r="E77" s="240">
        <f t="shared" si="4"/>
        <v>100000</v>
      </c>
      <c r="F77" s="24"/>
      <c r="G77" s="48"/>
      <c r="H77" s="24">
        <f>H78</f>
        <v>100000</v>
      </c>
      <c r="I77" s="25"/>
      <c r="J77" s="26"/>
      <c r="K77" s="25"/>
      <c r="L77" s="27"/>
      <c r="M77" s="28"/>
    </row>
    <row r="78" spans="1:13" ht="171.75" customHeight="1">
      <c r="A78" s="29" t="s">
        <v>710</v>
      </c>
      <c r="B78" s="243" t="s">
        <v>329</v>
      </c>
      <c r="C78" s="240">
        <v>100000</v>
      </c>
      <c r="D78" s="32">
        <v>100000</v>
      </c>
      <c r="E78" s="21">
        <v>100000</v>
      </c>
      <c r="F78" s="24"/>
      <c r="G78" s="48"/>
      <c r="H78" s="24">
        <v>100000</v>
      </c>
      <c r="I78" s="25"/>
      <c r="J78" s="26"/>
      <c r="K78" s="25"/>
      <c r="L78" s="27"/>
      <c r="M78" s="28"/>
    </row>
    <row r="79" spans="1:13" ht="109.5" customHeight="1">
      <c r="A79" s="29" t="s">
        <v>684</v>
      </c>
      <c r="B79" s="243" t="s">
        <v>685</v>
      </c>
      <c r="C79" s="240">
        <f aca="true" t="shared" si="5" ref="C79:E80">C80</f>
        <v>40000</v>
      </c>
      <c r="D79" s="240">
        <f t="shared" si="5"/>
        <v>40000</v>
      </c>
      <c r="E79" s="240">
        <f t="shared" si="5"/>
        <v>32000</v>
      </c>
      <c r="F79" s="24"/>
      <c r="G79" s="48"/>
      <c r="H79" s="24">
        <f>H80</f>
        <v>40000</v>
      </c>
      <c r="I79" s="25"/>
      <c r="J79" s="26"/>
      <c r="K79" s="25"/>
      <c r="L79" s="27"/>
      <c r="M79" s="28"/>
    </row>
    <row r="80" spans="1:13" ht="59.25" customHeight="1">
      <c r="A80" s="29" t="s">
        <v>686</v>
      </c>
      <c r="B80" s="243" t="s">
        <v>687</v>
      </c>
      <c r="C80" s="240">
        <f t="shared" si="5"/>
        <v>40000</v>
      </c>
      <c r="D80" s="240">
        <f t="shared" si="5"/>
        <v>40000</v>
      </c>
      <c r="E80" s="240">
        <f t="shared" si="5"/>
        <v>32000</v>
      </c>
      <c r="F80" s="24"/>
      <c r="G80" s="48"/>
      <c r="H80" s="24">
        <f>H81</f>
        <v>40000</v>
      </c>
      <c r="I80" s="25"/>
      <c r="J80" s="26"/>
      <c r="K80" s="25"/>
      <c r="L80" s="27"/>
      <c r="M80" s="28"/>
    </row>
    <row r="81" spans="1:13" ht="90" customHeight="1">
      <c r="A81" s="29" t="s">
        <v>688</v>
      </c>
      <c r="B81" s="243" t="s">
        <v>689</v>
      </c>
      <c r="C81" s="240">
        <v>40000</v>
      </c>
      <c r="D81" s="23">
        <v>40000</v>
      </c>
      <c r="E81" s="21">
        <v>32000</v>
      </c>
      <c r="F81" s="24"/>
      <c r="G81" s="48"/>
      <c r="H81" s="24">
        <v>40000</v>
      </c>
      <c r="I81" s="25"/>
      <c r="J81" s="26"/>
      <c r="K81" s="25"/>
      <c r="L81" s="27"/>
      <c r="M81" s="28"/>
    </row>
    <row r="82" spans="1:13" ht="35.25" customHeight="1">
      <c r="A82" s="29" t="s">
        <v>690</v>
      </c>
      <c r="B82" s="243" t="s">
        <v>691</v>
      </c>
      <c r="C82" s="240">
        <f>C83+C86+C87+C88+C90+C92+C97+C98+C99+C101</f>
        <v>65970.70000000001</v>
      </c>
      <c r="D82" s="240">
        <f>D83+D86+D87+D88+D90+D92+D97+D98+D99+D101</f>
        <v>65970.70000000001</v>
      </c>
      <c r="E82" s="240">
        <f>E83+E86+E87+E88+E90+E92+E97+E98+E99+E101</f>
        <v>65970.70000000001</v>
      </c>
      <c r="F82" s="24"/>
      <c r="G82" s="48"/>
      <c r="H82" s="24">
        <f>H83+H86+H87+H88+H90+H92+H97+H98+H99+H101</f>
        <v>65970.70000000001</v>
      </c>
      <c r="I82" s="25"/>
      <c r="J82" s="26"/>
      <c r="K82" s="25"/>
      <c r="L82" s="27"/>
      <c r="M82" s="28"/>
    </row>
    <row r="83" spans="1:13" ht="60" customHeight="1">
      <c r="A83" s="29" t="s">
        <v>692</v>
      </c>
      <c r="B83" s="243" t="s">
        <v>693</v>
      </c>
      <c r="C83" s="240">
        <f>C84+C85</f>
        <v>1483.1</v>
      </c>
      <c r="D83" s="240">
        <f>D84+D85</f>
        <v>1483.1</v>
      </c>
      <c r="E83" s="240">
        <f>E84+E85</f>
        <v>1483.1</v>
      </c>
      <c r="F83" s="24"/>
      <c r="G83" s="48"/>
      <c r="H83" s="24">
        <f>H84+H85</f>
        <v>1483.1</v>
      </c>
      <c r="I83" s="25"/>
      <c r="J83" s="26"/>
      <c r="K83" s="25"/>
      <c r="L83" s="27"/>
      <c r="M83" s="28"/>
    </row>
    <row r="84" spans="1:13" ht="153.75" customHeight="1">
      <c r="A84" s="29" t="s">
        <v>694</v>
      </c>
      <c r="B84" s="243" t="s">
        <v>695</v>
      </c>
      <c r="C84" s="240">
        <v>720.6</v>
      </c>
      <c r="D84" s="240">
        <v>720.6</v>
      </c>
      <c r="E84" s="240">
        <v>720.6</v>
      </c>
      <c r="F84" s="24"/>
      <c r="G84" s="48"/>
      <c r="H84" s="24">
        <v>720.6</v>
      </c>
      <c r="I84" s="25"/>
      <c r="J84" s="26"/>
      <c r="K84" s="25"/>
      <c r="L84" s="27"/>
      <c r="M84" s="28"/>
    </row>
    <row r="85" spans="1:13" ht="125.25" customHeight="1">
      <c r="A85" s="29" t="s">
        <v>696</v>
      </c>
      <c r="B85" s="243" t="s">
        <v>663</v>
      </c>
      <c r="C85" s="240">
        <v>762.5</v>
      </c>
      <c r="D85" s="240">
        <v>762.5</v>
      </c>
      <c r="E85" s="240">
        <v>762.5</v>
      </c>
      <c r="F85" s="24"/>
      <c r="G85" s="48"/>
      <c r="H85" s="24">
        <v>762.5</v>
      </c>
      <c r="I85" s="25"/>
      <c r="J85" s="26"/>
      <c r="K85" s="25"/>
      <c r="L85" s="27"/>
      <c r="M85" s="28"/>
    </row>
    <row r="86" spans="1:13" ht="123.75" customHeight="1">
      <c r="A86" s="29" t="s">
        <v>697</v>
      </c>
      <c r="B86" s="243" t="s">
        <v>698</v>
      </c>
      <c r="C86" s="240">
        <v>1416.5</v>
      </c>
      <c r="D86" s="240">
        <v>1416.5</v>
      </c>
      <c r="E86" s="240">
        <v>1416.5</v>
      </c>
      <c r="F86" s="24"/>
      <c r="G86" s="48"/>
      <c r="H86" s="24">
        <v>1416.5</v>
      </c>
      <c r="I86" s="25"/>
      <c r="J86" s="26"/>
      <c r="K86" s="25"/>
      <c r="L86" s="27"/>
      <c r="M86" s="28"/>
    </row>
    <row r="87" spans="1:13" ht="125.25" customHeight="1">
      <c r="A87" s="29" t="s">
        <v>699</v>
      </c>
      <c r="B87" s="243" t="s">
        <v>700</v>
      </c>
      <c r="C87" s="240">
        <v>497.6</v>
      </c>
      <c r="D87" s="240">
        <v>497.6</v>
      </c>
      <c r="E87" s="240">
        <v>497.6</v>
      </c>
      <c r="F87" s="24"/>
      <c r="G87" s="48"/>
      <c r="H87" s="24">
        <v>497.6</v>
      </c>
      <c r="I87" s="25"/>
      <c r="J87" s="26"/>
      <c r="K87" s="25"/>
      <c r="L87" s="27"/>
      <c r="M87" s="28"/>
    </row>
    <row r="88" spans="1:13" ht="78" customHeight="1">
      <c r="A88" s="29" t="s">
        <v>701</v>
      </c>
      <c r="B88" s="243" t="s">
        <v>702</v>
      </c>
      <c r="C88" s="240">
        <f>C89</f>
        <v>229.3</v>
      </c>
      <c r="D88" s="240">
        <f>D89</f>
        <v>229.3</v>
      </c>
      <c r="E88" s="240">
        <f>E89</f>
        <v>229.3</v>
      </c>
      <c r="F88" s="24"/>
      <c r="G88" s="48"/>
      <c r="H88" s="24">
        <f>H89</f>
        <v>229.3</v>
      </c>
      <c r="I88" s="25"/>
      <c r="J88" s="26"/>
      <c r="K88" s="25"/>
      <c r="L88" s="27"/>
      <c r="M88" s="28"/>
    </row>
    <row r="89" spans="1:13" ht="109.5" customHeight="1">
      <c r="A89" s="29" t="s">
        <v>703</v>
      </c>
      <c r="B89" s="243" t="s">
        <v>704</v>
      </c>
      <c r="C89" s="240">
        <v>229.3</v>
      </c>
      <c r="D89" s="240">
        <v>229.3</v>
      </c>
      <c r="E89" s="240">
        <v>229.3</v>
      </c>
      <c r="F89" s="24"/>
      <c r="G89" s="48"/>
      <c r="H89" s="24">
        <v>229.3</v>
      </c>
      <c r="I89" s="25"/>
      <c r="J89" s="26"/>
      <c r="K89" s="25"/>
      <c r="L89" s="27"/>
      <c r="M89" s="28"/>
    </row>
    <row r="90" spans="1:13" ht="44.25" customHeight="1">
      <c r="A90" s="29" t="s">
        <v>331</v>
      </c>
      <c r="B90" s="243" t="s">
        <v>332</v>
      </c>
      <c r="C90" s="240">
        <f>C91</f>
        <v>183.3</v>
      </c>
      <c r="D90" s="240">
        <f>D91</f>
        <v>183.3</v>
      </c>
      <c r="E90" s="240">
        <f>E91</f>
        <v>183.3</v>
      </c>
      <c r="F90" s="24"/>
      <c r="G90" s="48"/>
      <c r="H90" s="24">
        <v>183.3</v>
      </c>
      <c r="I90" s="25"/>
      <c r="J90" s="26"/>
      <c r="K90" s="25"/>
      <c r="L90" s="27"/>
      <c r="M90" s="28"/>
    </row>
    <row r="91" spans="1:13" ht="108" customHeight="1">
      <c r="A91" s="29" t="s">
        <v>333</v>
      </c>
      <c r="B91" s="243" t="s">
        <v>356</v>
      </c>
      <c r="C91" s="240">
        <v>183.3</v>
      </c>
      <c r="D91" s="240">
        <v>183.3</v>
      </c>
      <c r="E91" s="240">
        <v>183.3</v>
      </c>
      <c r="F91" s="24"/>
      <c r="G91" s="48"/>
      <c r="H91" s="24">
        <v>183.3</v>
      </c>
      <c r="I91" s="25"/>
      <c r="J91" s="26"/>
      <c r="K91" s="25"/>
      <c r="L91" s="27"/>
      <c r="M91" s="28"/>
    </row>
    <row r="92" spans="1:13" ht="186.75" customHeight="1">
      <c r="A92" s="29" t="s">
        <v>705</v>
      </c>
      <c r="B92" s="243" t="s">
        <v>706</v>
      </c>
      <c r="C92" s="240">
        <f>C93+C94+C95+C96</f>
        <v>3161</v>
      </c>
      <c r="D92" s="240">
        <f>D93+D94+D95+D96</f>
        <v>3161</v>
      </c>
      <c r="E92" s="240">
        <f>E93+E94+E95+E96</f>
        <v>3161</v>
      </c>
      <c r="F92" s="24"/>
      <c r="G92" s="48"/>
      <c r="H92" s="24">
        <f>H93+H94+H95+H96</f>
        <v>3161</v>
      </c>
      <c r="I92" s="25"/>
      <c r="J92" s="26"/>
      <c r="K92" s="25"/>
      <c r="L92" s="27"/>
      <c r="M92" s="28"/>
    </row>
    <row r="93" spans="1:13" ht="47.25" customHeight="1">
      <c r="A93" s="29" t="s">
        <v>707</v>
      </c>
      <c r="B93" s="243" t="s">
        <v>708</v>
      </c>
      <c r="C93" s="240">
        <v>146.7</v>
      </c>
      <c r="D93" s="240">
        <v>146.7</v>
      </c>
      <c r="E93" s="240">
        <v>146.7</v>
      </c>
      <c r="F93" s="24"/>
      <c r="G93" s="48"/>
      <c r="H93" s="24">
        <v>146.7</v>
      </c>
      <c r="I93" s="25"/>
      <c r="J93" s="26"/>
      <c r="K93" s="25"/>
      <c r="L93" s="27"/>
      <c r="M93" s="28"/>
    </row>
    <row r="94" spans="1:13" ht="60.75" customHeight="1">
      <c r="A94" s="29" t="s">
        <v>711</v>
      </c>
      <c r="B94" s="243" t="s">
        <v>712</v>
      </c>
      <c r="C94" s="240">
        <v>324</v>
      </c>
      <c r="D94" s="240">
        <v>324</v>
      </c>
      <c r="E94" s="240">
        <v>324</v>
      </c>
      <c r="F94" s="24"/>
      <c r="G94" s="48"/>
      <c r="H94" s="24">
        <v>324</v>
      </c>
      <c r="I94" s="25"/>
      <c r="J94" s="26"/>
      <c r="K94" s="25"/>
      <c r="L94" s="27"/>
      <c r="M94" s="28"/>
    </row>
    <row r="95" spans="1:13" ht="60" customHeight="1">
      <c r="A95" s="29" t="s">
        <v>713</v>
      </c>
      <c r="B95" s="243" t="s">
        <v>714</v>
      </c>
      <c r="C95" s="240">
        <v>1829.5</v>
      </c>
      <c r="D95" s="240">
        <v>1829.5</v>
      </c>
      <c r="E95" s="240">
        <v>1829.5</v>
      </c>
      <c r="F95" s="24"/>
      <c r="G95" s="48"/>
      <c r="H95" s="24">
        <v>1829.5</v>
      </c>
      <c r="I95" s="25"/>
      <c r="J95" s="26"/>
      <c r="K95" s="25"/>
      <c r="L95" s="27"/>
      <c r="M95" s="28"/>
    </row>
    <row r="96" spans="1:13" ht="44.25" customHeight="1">
      <c r="A96" s="29" t="s">
        <v>715</v>
      </c>
      <c r="B96" s="243" t="s">
        <v>716</v>
      </c>
      <c r="C96" s="240">
        <v>860.8</v>
      </c>
      <c r="D96" s="240">
        <v>860.8</v>
      </c>
      <c r="E96" s="240">
        <v>860.8</v>
      </c>
      <c r="F96" s="24"/>
      <c r="G96" s="48"/>
      <c r="H96" s="24">
        <v>860.8</v>
      </c>
      <c r="I96" s="25"/>
      <c r="J96" s="26"/>
      <c r="K96" s="25"/>
      <c r="L96" s="27"/>
      <c r="M96" s="28"/>
    </row>
    <row r="97" spans="1:13" ht="122.25" customHeight="1">
      <c r="A97" s="29" t="s">
        <v>717</v>
      </c>
      <c r="B97" s="243" t="s">
        <v>718</v>
      </c>
      <c r="C97" s="240">
        <v>9901.9</v>
      </c>
      <c r="D97" s="240">
        <v>9901.9</v>
      </c>
      <c r="E97" s="240">
        <v>9901.9</v>
      </c>
      <c r="F97" s="24"/>
      <c r="G97" s="48"/>
      <c r="H97" s="24">
        <v>9901.9</v>
      </c>
      <c r="I97" s="25"/>
      <c r="J97" s="26"/>
      <c r="K97" s="25"/>
      <c r="L97" s="27"/>
      <c r="M97" s="28"/>
    </row>
    <row r="98" spans="1:13" ht="61.5" customHeight="1">
      <c r="A98" s="29" t="s">
        <v>719</v>
      </c>
      <c r="B98" s="243" t="s">
        <v>720</v>
      </c>
      <c r="C98" s="240">
        <v>27137.1</v>
      </c>
      <c r="D98" s="240">
        <v>27137.1</v>
      </c>
      <c r="E98" s="240">
        <v>27137.1</v>
      </c>
      <c r="F98" s="24"/>
      <c r="G98" s="48"/>
      <c r="H98" s="24">
        <v>27137.1</v>
      </c>
      <c r="I98" s="25"/>
      <c r="J98" s="26"/>
      <c r="K98" s="25"/>
      <c r="L98" s="27"/>
      <c r="M98" s="28"/>
    </row>
    <row r="99" spans="1:13" ht="108" customHeight="1">
      <c r="A99" s="29" t="s">
        <v>721</v>
      </c>
      <c r="B99" s="243" t="s">
        <v>722</v>
      </c>
      <c r="C99" s="240">
        <f>C100</f>
        <v>133.3</v>
      </c>
      <c r="D99" s="240">
        <f>D100</f>
        <v>133.3</v>
      </c>
      <c r="E99" s="240">
        <f>E100</f>
        <v>133.3</v>
      </c>
      <c r="F99" s="24"/>
      <c r="G99" s="48"/>
      <c r="H99" s="24">
        <f>H100</f>
        <v>133.3</v>
      </c>
      <c r="I99" s="25"/>
      <c r="J99" s="26"/>
      <c r="K99" s="25"/>
      <c r="L99" s="27"/>
      <c r="M99" s="28"/>
    </row>
    <row r="100" spans="1:13" ht="123" customHeight="1">
      <c r="A100" s="29" t="s">
        <v>723</v>
      </c>
      <c r="B100" s="243" t="s">
        <v>724</v>
      </c>
      <c r="C100" s="240">
        <v>133.3</v>
      </c>
      <c r="D100" s="240">
        <v>133.3</v>
      </c>
      <c r="E100" s="240">
        <v>133.3</v>
      </c>
      <c r="F100" s="24"/>
      <c r="G100" s="48"/>
      <c r="H100" s="24">
        <v>133.3</v>
      </c>
      <c r="I100" s="25"/>
      <c r="J100" s="26"/>
      <c r="K100" s="25"/>
      <c r="L100" s="27"/>
      <c r="M100" s="28"/>
    </row>
    <row r="101" spans="1:13" ht="63" customHeight="1">
      <c r="A101" s="29" t="s">
        <v>725</v>
      </c>
      <c r="B101" s="243" t="s">
        <v>750</v>
      </c>
      <c r="C101" s="240">
        <f>C102</f>
        <v>21827.6</v>
      </c>
      <c r="D101" s="240">
        <f>D102</f>
        <v>21827.6</v>
      </c>
      <c r="E101" s="240">
        <f>E102</f>
        <v>21827.6</v>
      </c>
      <c r="F101" s="24"/>
      <c r="G101" s="48"/>
      <c r="H101" s="24">
        <f>H102</f>
        <v>21827.6</v>
      </c>
      <c r="I101" s="25"/>
      <c r="J101" s="26"/>
      <c r="K101" s="25"/>
      <c r="L101" s="27"/>
      <c r="M101" s="28"/>
    </row>
    <row r="102" spans="1:13" ht="93" customHeight="1">
      <c r="A102" s="31" t="s">
        <v>751</v>
      </c>
      <c r="B102" s="243" t="s">
        <v>752</v>
      </c>
      <c r="C102" s="240">
        <v>21827.6</v>
      </c>
      <c r="D102" s="240">
        <v>21827.6</v>
      </c>
      <c r="E102" s="240">
        <v>21827.6</v>
      </c>
      <c r="F102" s="24"/>
      <c r="G102" s="48"/>
      <c r="H102" s="24">
        <v>21827.6</v>
      </c>
      <c r="I102" s="25"/>
      <c r="J102" s="26"/>
      <c r="K102" s="25"/>
      <c r="L102" s="27"/>
      <c r="M102" s="28"/>
    </row>
    <row r="103" spans="1:13" ht="32.25" customHeight="1">
      <c r="A103" s="29" t="s">
        <v>753</v>
      </c>
      <c r="B103" s="243" t="s">
        <v>754</v>
      </c>
      <c r="C103" s="240">
        <f aca="true" t="shared" si="6" ref="C103:E104">C104</f>
        <v>28638.7</v>
      </c>
      <c r="D103" s="240">
        <f t="shared" si="6"/>
        <v>34039</v>
      </c>
      <c r="E103" s="240">
        <f t="shared" si="6"/>
        <v>31484.8</v>
      </c>
      <c r="F103" s="24"/>
      <c r="G103" s="48"/>
      <c r="H103" s="24">
        <f>H104</f>
        <v>28638.7</v>
      </c>
      <c r="I103" s="25"/>
      <c r="J103" s="26"/>
      <c r="K103" s="25"/>
      <c r="L103" s="27"/>
      <c r="M103" s="28"/>
    </row>
    <row r="104" spans="1:13" ht="21.75" customHeight="1">
      <c r="A104" s="29" t="s">
        <v>755</v>
      </c>
      <c r="B104" s="243" t="s">
        <v>756</v>
      </c>
      <c r="C104" s="240">
        <f t="shared" si="6"/>
        <v>28638.7</v>
      </c>
      <c r="D104" s="240">
        <f t="shared" si="6"/>
        <v>34039</v>
      </c>
      <c r="E104" s="240">
        <f t="shared" si="6"/>
        <v>31484.8</v>
      </c>
      <c r="F104" s="24"/>
      <c r="G104" s="48"/>
      <c r="H104" s="24">
        <f>H105</f>
        <v>28638.7</v>
      </c>
      <c r="I104" s="25"/>
      <c r="J104" s="26"/>
      <c r="K104" s="25"/>
      <c r="L104" s="27"/>
      <c r="M104" s="28"/>
    </row>
    <row r="105" spans="1:13" ht="34.5" customHeight="1">
      <c r="A105" s="29" t="s">
        <v>757</v>
      </c>
      <c r="B105" s="243" t="s">
        <v>758</v>
      </c>
      <c r="C105" s="240">
        <v>28638.7</v>
      </c>
      <c r="D105" s="30">
        <v>34039</v>
      </c>
      <c r="E105" s="21">
        <v>31484.8</v>
      </c>
      <c r="F105" s="24"/>
      <c r="G105" s="48"/>
      <c r="H105" s="24">
        <v>28638.7</v>
      </c>
      <c r="I105" s="25"/>
      <c r="J105" s="26"/>
      <c r="K105" s="25"/>
      <c r="L105" s="27"/>
      <c r="M105" s="28"/>
    </row>
    <row r="106" spans="1:13" ht="36" customHeight="1">
      <c r="A106" s="29" t="s">
        <v>759</v>
      </c>
      <c r="B106" s="235" t="s">
        <v>760</v>
      </c>
      <c r="C106" s="30">
        <f>C107</f>
        <v>1344366.0999999999</v>
      </c>
      <c r="D106" s="30">
        <f>D107</f>
        <v>1344366.0999999999</v>
      </c>
      <c r="E106" s="21">
        <f>E107</f>
        <v>1368546.7999999998</v>
      </c>
      <c r="F106" s="24"/>
      <c r="G106" s="48"/>
      <c r="H106" s="24"/>
      <c r="I106" s="25"/>
      <c r="J106" s="26"/>
      <c r="K106" s="25"/>
      <c r="L106" s="27"/>
      <c r="M106" s="28"/>
    </row>
    <row r="107" spans="1:13" ht="50.25" customHeight="1">
      <c r="A107" s="29" t="s">
        <v>761</v>
      </c>
      <c r="B107" s="235" t="s">
        <v>762</v>
      </c>
      <c r="C107" s="30">
        <f>C108+C117</f>
        <v>1344366.0999999999</v>
      </c>
      <c r="D107" s="30">
        <f>D108+D117</f>
        <v>1344366.0999999999</v>
      </c>
      <c r="E107" s="30">
        <f>E108+E117</f>
        <v>1368546.7999999998</v>
      </c>
      <c r="F107" s="24"/>
      <c r="G107" s="48"/>
      <c r="H107" s="24"/>
      <c r="I107" s="25"/>
      <c r="J107" s="26"/>
      <c r="K107" s="25"/>
      <c r="L107" s="27"/>
      <c r="M107" s="28"/>
    </row>
    <row r="108" spans="1:13" ht="66" customHeight="1">
      <c r="A108" s="29" t="s">
        <v>763</v>
      </c>
      <c r="B108" s="235" t="s">
        <v>764</v>
      </c>
      <c r="C108" s="30">
        <f>C109+C111+C113+C115</f>
        <v>112649.29999999999</v>
      </c>
      <c r="D108" s="30">
        <f>D109+D111+D113+D115</f>
        <v>112649.29999999999</v>
      </c>
      <c r="E108" s="30">
        <f>E109+E111+E113+E115</f>
        <v>22405.2</v>
      </c>
      <c r="F108" s="24"/>
      <c r="G108" s="48"/>
      <c r="H108" s="24"/>
      <c r="I108" s="25"/>
      <c r="J108" s="26"/>
      <c r="K108" s="25"/>
      <c r="L108" s="27"/>
      <c r="M108" s="28"/>
    </row>
    <row r="109" spans="1:13" ht="116.25" customHeight="1">
      <c r="A109" s="29" t="s">
        <v>765</v>
      </c>
      <c r="B109" s="235" t="s">
        <v>766</v>
      </c>
      <c r="C109" s="30">
        <f>C110</f>
        <v>22405.2</v>
      </c>
      <c r="D109" s="30">
        <f>D110</f>
        <v>22405.2</v>
      </c>
      <c r="E109" s="30">
        <f>E110</f>
        <v>22405.2</v>
      </c>
      <c r="F109" s="24"/>
      <c r="G109" s="48"/>
      <c r="H109" s="24"/>
      <c r="I109" s="25"/>
      <c r="J109" s="26"/>
      <c r="K109" s="25"/>
      <c r="L109" s="27"/>
      <c r="M109" s="28"/>
    </row>
    <row r="110" spans="1:13" ht="114.75" customHeight="1">
      <c r="A110" s="29" t="s">
        <v>767</v>
      </c>
      <c r="B110" s="235" t="s">
        <v>768</v>
      </c>
      <c r="C110" s="30">
        <v>22405.2</v>
      </c>
      <c r="D110" s="30">
        <v>22405.2</v>
      </c>
      <c r="E110" s="21">
        <v>22405.2</v>
      </c>
      <c r="F110" s="24"/>
      <c r="G110" s="48"/>
      <c r="H110" s="24"/>
      <c r="I110" s="25"/>
      <c r="J110" s="26"/>
      <c r="K110" s="25"/>
      <c r="L110" s="27"/>
      <c r="M110" s="28"/>
    </row>
    <row r="111" spans="1:13" ht="112.5" customHeight="1">
      <c r="A111" s="29" t="s">
        <v>769</v>
      </c>
      <c r="B111" s="235" t="s">
        <v>770</v>
      </c>
      <c r="C111" s="30"/>
      <c r="D111" s="30"/>
      <c r="E111" s="30"/>
      <c r="F111" s="24"/>
      <c r="G111" s="48"/>
      <c r="H111" s="24"/>
      <c r="I111" s="25"/>
      <c r="J111" s="26"/>
      <c r="K111" s="25"/>
      <c r="L111" s="27"/>
      <c r="M111" s="28"/>
    </row>
    <row r="112" spans="1:13" ht="122.25" customHeight="1">
      <c r="A112" s="29" t="s">
        <v>771</v>
      </c>
      <c r="B112" s="235" t="s">
        <v>772</v>
      </c>
      <c r="C112" s="30"/>
      <c r="D112" s="30"/>
      <c r="E112" s="30"/>
      <c r="F112" s="24"/>
      <c r="G112" s="48"/>
      <c r="H112" s="24"/>
      <c r="I112" s="25"/>
      <c r="J112" s="26"/>
      <c r="K112" s="25"/>
      <c r="L112" s="27"/>
      <c r="M112" s="28"/>
    </row>
    <row r="113" spans="1:13" ht="147" customHeight="1">
      <c r="A113" s="29" t="s">
        <v>773</v>
      </c>
      <c r="B113" s="235" t="s">
        <v>774</v>
      </c>
      <c r="C113" s="30">
        <f>C114</f>
        <v>48500</v>
      </c>
      <c r="D113" s="30">
        <f>D114</f>
        <v>48500</v>
      </c>
      <c r="E113" s="30"/>
      <c r="F113" s="24"/>
      <c r="G113" s="48"/>
      <c r="H113" s="24"/>
      <c r="I113" s="25"/>
      <c r="J113" s="26"/>
      <c r="K113" s="25"/>
      <c r="L113" s="27"/>
      <c r="M113" s="28"/>
    </row>
    <row r="114" spans="1:13" ht="96.75" customHeight="1">
      <c r="A114" s="29" t="s">
        <v>775</v>
      </c>
      <c r="B114" s="235" t="s">
        <v>776</v>
      </c>
      <c r="C114" s="30">
        <v>48500</v>
      </c>
      <c r="D114" s="30">
        <v>48500</v>
      </c>
      <c r="E114" s="30"/>
      <c r="F114" s="24"/>
      <c r="G114" s="48"/>
      <c r="H114" s="24"/>
      <c r="I114" s="25"/>
      <c r="J114" s="26"/>
      <c r="K114" s="25"/>
      <c r="L114" s="27"/>
      <c r="M114" s="28"/>
    </row>
    <row r="115" spans="1:13" ht="25.5" customHeight="1">
      <c r="A115" s="29" t="s">
        <v>777</v>
      </c>
      <c r="B115" s="235" t="s">
        <v>778</v>
      </c>
      <c r="C115" s="32">
        <f>C116</f>
        <v>41744.1</v>
      </c>
      <c r="D115" s="32">
        <f>D116</f>
        <v>41744.1</v>
      </c>
      <c r="E115" s="21"/>
      <c r="F115" s="24"/>
      <c r="G115" s="48"/>
      <c r="H115" s="24"/>
      <c r="I115" s="25"/>
      <c r="J115" s="26"/>
      <c r="K115" s="25"/>
      <c r="L115" s="27"/>
      <c r="M115" s="28"/>
    </row>
    <row r="116" spans="1:13" ht="33.75" customHeight="1">
      <c r="A116" s="29" t="s">
        <v>779</v>
      </c>
      <c r="B116" s="235" t="s">
        <v>780</v>
      </c>
      <c r="C116" s="32">
        <v>41744.1</v>
      </c>
      <c r="D116" s="32">
        <v>41744.1</v>
      </c>
      <c r="E116" s="21"/>
      <c r="F116" s="24"/>
      <c r="G116" s="48"/>
      <c r="H116" s="24"/>
      <c r="I116" s="25"/>
      <c r="J116" s="26"/>
      <c r="K116" s="25"/>
      <c r="L116" s="27"/>
      <c r="M116" s="28"/>
    </row>
    <row r="117" spans="1:13" ht="51.75" customHeight="1">
      <c r="A117" s="16" t="s">
        <v>781</v>
      </c>
      <c r="B117" s="236" t="s">
        <v>782</v>
      </c>
      <c r="C117" s="32">
        <f>C118+C120+C122+C124</f>
        <v>1231716.7999999998</v>
      </c>
      <c r="D117" s="32">
        <f>D118+D120+D122+D124</f>
        <v>1231716.7999999998</v>
      </c>
      <c r="E117" s="32">
        <f>E118+E120+E122+E124</f>
        <v>1346141.5999999999</v>
      </c>
      <c r="F117" s="24"/>
      <c r="G117" s="48"/>
      <c r="H117" s="24"/>
      <c r="I117" s="25"/>
      <c r="J117" s="26"/>
      <c r="K117" s="25"/>
      <c r="L117" s="27"/>
      <c r="M117" s="28"/>
    </row>
    <row r="118" spans="1:13" ht="51" customHeight="1">
      <c r="A118" s="16" t="s">
        <v>783</v>
      </c>
      <c r="B118" s="236" t="s">
        <v>784</v>
      </c>
      <c r="C118" s="32">
        <f>C119</f>
        <v>21920.1</v>
      </c>
      <c r="D118" s="32">
        <f>D119</f>
        <v>21920.1</v>
      </c>
      <c r="E118" s="32">
        <f>E119</f>
        <v>23689.5</v>
      </c>
      <c r="F118" s="24"/>
      <c r="G118" s="48"/>
      <c r="H118" s="24"/>
      <c r="I118" s="25"/>
      <c r="J118" s="26"/>
      <c r="K118" s="25"/>
      <c r="L118" s="27"/>
      <c r="M118" s="28"/>
    </row>
    <row r="119" spans="1:13" ht="66.75" customHeight="1">
      <c r="A119" s="16" t="s">
        <v>785</v>
      </c>
      <c r="B119" s="236" t="s">
        <v>786</v>
      </c>
      <c r="C119" s="32">
        <v>21920.1</v>
      </c>
      <c r="D119" s="32">
        <v>21920.1</v>
      </c>
      <c r="E119" s="21">
        <v>23689.5</v>
      </c>
      <c r="F119" s="24"/>
      <c r="G119" s="48"/>
      <c r="H119" s="24"/>
      <c r="I119" s="25"/>
      <c r="J119" s="26"/>
      <c r="K119" s="25"/>
      <c r="L119" s="27"/>
      <c r="M119" s="28"/>
    </row>
    <row r="120" spans="1:13" ht="81" customHeight="1">
      <c r="A120" s="22" t="s">
        <v>787</v>
      </c>
      <c r="B120" s="236" t="s">
        <v>788</v>
      </c>
      <c r="C120" s="32">
        <f>C121</f>
        <v>22948</v>
      </c>
      <c r="D120" s="32">
        <f>D121</f>
        <v>22948</v>
      </c>
      <c r="E120" s="32">
        <f>E121</f>
        <v>22948</v>
      </c>
      <c r="F120" s="24"/>
      <c r="G120" s="48"/>
      <c r="H120" s="24"/>
      <c r="I120" s="25"/>
      <c r="J120" s="26"/>
      <c r="K120" s="25"/>
      <c r="L120" s="27"/>
      <c r="M120" s="28"/>
    </row>
    <row r="121" spans="1:13" ht="70.5" customHeight="1">
      <c r="A121" s="16" t="s">
        <v>789</v>
      </c>
      <c r="B121" s="236" t="s">
        <v>790</v>
      </c>
      <c r="C121" s="32">
        <v>22948</v>
      </c>
      <c r="D121" s="32">
        <v>22948</v>
      </c>
      <c r="E121" s="21">
        <v>22948</v>
      </c>
      <c r="F121" s="24"/>
      <c r="G121" s="48"/>
      <c r="H121" s="24"/>
      <c r="I121" s="25"/>
      <c r="J121" s="26"/>
      <c r="K121" s="25"/>
      <c r="L121" s="27"/>
      <c r="M121" s="28"/>
    </row>
    <row r="122" spans="1:13" ht="68.25" customHeight="1">
      <c r="A122" s="16" t="s">
        <v>791</v>
      </c>
      <c r="B122" s="236" t="s">
        <v>792</v>
      </c>
      <c r="C122" s="32">
        <f>C123</f>
        <v>14298.3</v>
      </c>
      <c r="D122" s="32">
        <f>D123</f>
        <v>14298.3</v>
      </c>
      <c r="E122" s="32">
        <f>E123</f>
        <v>15728.4</v>
      </c>
      <c r="F122" s="24"/>
      <c r="G122" s="48"/>
      <c r="H122" s="24"/>
      <c r="I122" s="25"/>
      <c r="J122" s="26"/>
      <c r="K122" s="25"/>
      <c r="L122" s="27"/>
      <c r="M122" s="28"/>
    </row>
    <row r="123" spans="1:13" ht="72" customHeight="1">
      <c r="A123" s="16" t="s">
        <v>793</v>
      </c>
      <c r="B123" s="236" t="s">
        <v>794</v>
      </c>
      <c r="C123" s="32">
        <f>1909.2+6629.7+5759.4</f>
        <v>14298.3</v>
      </c>
      <c r="D123" s="32">
        <f>1909.2+6629.7+5759.4</f>
        <v>14298.3</v>
      </c>
      <c r="E123" s="21">
        <f>2100.1+7292.7+6335.6</f>
        <v>15728.4</v>
      </c>
      <c r="F123" s="24"/>
      <c r="G123" s="48"/>
      <c r="H123" s="24"/>
      <c r="I123" s="25"/>
      <c r="J123" s="26"/>
      <c r="K123" s="25"/>
      <c r="L123" s="27"/>
      <c r="M123" s="28"/>
    </row>
    <row r="124" spans="1:13" ht="24" customHeight="1">
      <c r="A124" s="16" t="s">
        <v>795</v>
      </c>
      <c r="B124" s="236" t="s">
        <v>796</v>
      </c>
      <c r="C124" s="32">
        <f>C125</f>
        <v>1172550.4</v>
      </c>
      <c r="D124" s="32">
        <f>D125</f>
        <v>1172550.4</v>
      </c>
      <c r="E124" s="32">
        <f>E125</f>
        <v>1283775.7</v>
      </c>
      <c r="F124" s="24"/>
      <c r="G124" s="48"/>
      <c r="H124" s="24"/>
      <c r="I124" s="25"/>
      <c r="J124" s="26"/>
      <c r="K124" s="25"/>
      <c r="L124" s="27"/>
      <c r="M124" s="28"/>
    </row>
    <row r="125" spans="1:13" ht="35.25" customHeight="1">
      <c r="A125" s="16" t="s">
        <v>797</v>
      </c>
      <c r="B125" s="236" t="s">
        <v>798</v>
      </c>
      <c r="C125" s="32">
        <f>29979.6+916774.7+175549.1+9670.7+40243+333.3</f>
        <v>1172550.4</v>
      </c>
      <c r="D125" s="32">
        <f>29979.6+916774.7+175549.1+9670.7+40243+333.3</f>
        <v>1172550.4</v>
      </c>
      <c r="E125" s="21">
        <f>29979.6+1008452.3+190033.3+10651.7+44291.7+367.1</f>
        <v>1283775.7</v>
      </c>
      <c r="F125" s="24"/>
      <c r="G125" s="48"/>
      <c r="H125" s="24"/>
      <c r="I125" s="25"/>
      <c r="J125" s="26"/>
      <c r="K125" s="25"/>
      <c r="L125" s="27"/>
      <c r="M125" s="28"/>
    </row>
    <row r="126" spans="1:13" ht="27.75" customHeight="1">
      <c r="A126" s="33"/>
      <c r="B126" s="237" t="s">
        <v>799</v>
      </c>
      <c r="C126" s="23">
        <f>C9+C106</f>
        <v>6086366.600000001</v>
      </c>
      <c r="D126" s="23">
        <f>D9+D106</f>
        <v>6053693.5</v>
      </c>
      <c r="E126" s="23">
        <f>E9+E106</f>
        <v>6062842.3</v>
      </c>
      <c r="F126" s="24"/>
      <c r="G126" s="48"/>
      <c r="H126" s="24"/>
      <c r="I126" s="25"/>
      <c r="J126" s="26"/>
      <c r="K126" s="25"/>
      <c r="L126" s="27"/>
      <c r="M126" s="28"/>
    </row>
    <row r="127" spans="1:13" ht="23.25">
      <c r="A127" s="34"/>
      <c r="B127" s="35"/>
      <c r="C127" s="35"/>
      <c r="D127" s="35"/>
      <c r="E127" s="36"/>
      <c r="F127" s="24"/>
      <c r="G127" s="25"/>
      <c r="H127" s="24"/>
      <c r="I127" s="25"/>
      <c r="J127" s="26"/>
      <c r="K127" s="25"/>
      <c r="L127" s="27"/>
      <c r="M127" s="28"/>
    </row>
    <row r="128" spans="1:11" ht="23.25">
      <c r="A128" s="8" t="s">
        <v>800</v>
      </c>
      <c r="B128" s="8"/>
      <c r="C128" s="8"/>
      <c r="D128" s="8"/>
      <c r="E128" s="8"/>
      <c r="F128" s="8"/>
      <c r="G128" s="10"/>
      <c r="H128" s="8"/>
      <c r="I128" s="10"/>
      <c r="J128" s="10"/>
      <c r="K128" s="10"/>
    </row>
    <row r="129" spans="1:11" ht="23.25">
      <c r="A129" s="8" t="s">
        <v>801</v>
      </c>
      <c r="B129" s="8"/>
      <c r="C129" s="8"/>
      <c r="D129" s="8"/>
      <c r="E129" s="8" t="s">
        <v>802</v>
      </c>
      <c r="F129" s="8"/>
      <c r="G129" s="10"/>
      <c r="H129" s="8"/>
      <c r="I129" s="10"/>
      <c r="J129" s="10"/>
      <c r="K129" s="10"/>
    </row>
    <row r="130" spans="1:11" ht="23.25">
      <c r="A130" s="37"/>
      <c r="B130" s="37"/>
      <c r="C130" s="37"/>
      <c r="D130" s="37"/>
      <c r="E130" s="37"/>
      <c r="F130" s="38"/>
      <c r="G130" s="10"/>
      <c r="H130" s="10"/>
      <c r="I130" s="10"/>
      <c r="J130" s="10"/>
      <c r="K130" s="10"/>
    </row>
    <row r="131" spans="1:11" ht="23.25">
      <c r="A131" s="37"/>
      <c r="B131" s="37"/>
      <c r="C131" s="37"/>
      <c r="D131" s="37"/>
      <c r="E131" s="37"/>
      <c r="F131" s="38"/>
      <c r="G131" s="10"/>
      <c r="H131" s="10"/>
      <c r="I131" s="10"/>
      <c r="J131" s="10"/>
      <c r="K131" s="10"/>
    </row>
    <row r="132" spans="1:11" ht="23.25">
      <c r="A132" s="37"/>
      <c r="B132" s="37"/>
      <c r="C132" s="37"/>
      <c r="D132" s="37"/>
      <c r="E132" s="37"/>
      <c r="F132" s="38"/>
      <c r="G132" s="10"/>
      <c r="H132" s="10"/>
      <c r="I132" s="10"/>
      <c r="J132" s="10"/>
      <c r="K132" s="10"/>
    </row>
    <row r="133" spans="1:11" ht="23.25">
      <c r="A133" s="37"/>
      <c r="B133" s="37"/>
      <c r="C133" s="37"/>
      <c r="D133" s="37"/>
      <c r="E133" s="37"/>
      <c r="F133" s="38"/>
      <c r="G133" s="10"/>
      <c r="H133" s="10"/>
      <c r="I133" s="10"/>
      <c r="J133" s="10"/>
      <c r="K133" s="10"/>
    </row>
    <row r="134" spans="1:11" ht="23.25">
      <c r="A134" s="38"/>
      <c r="B134" s="38"/>
      <c r="C134" s="38"/>
      <c r="D134" s="38"/>
      <c r="E134" s="38"/>
      <c r="F134" s="38"/>
      <c r="G134" s="10"/>
      <c r="H134" s="10"/>
      <c r="I134" s="10"/>
      <c r="J134" s="10"/>
      <c r="K134" s="10"/>
    </row>
    <row r="135" spans="1:11" ht="23.25">
      <c r="A135" s="38"/>
      <c r="B135" s="38"/>
      <c r="C135" s="38"/>
      <c r="D135" s="38"/>
      <c r="E135" s="38"/>
      <c r="F135" s="38"/>
      <c r="G135" s="10"/>
      <c r="H135" s="10"/>
      <c r="I135" s="10"/>
      <c r="J135" s="10"/>
      <c r="K135" s="10"/>
    </row>
    <row r="136" spans="1:11" ht="23.25">
      <c r="A136" s="38"/>
      <c r="B136" s="38"/>
      <c r="C136" s="38"/>
      <c r="D136" s="38"/>
      <c r="E136" s="38"/>
      <c r="F136" s="38"/>
      <c r="G136" s="10"/>
      <c r="H136" s="10"/>
      <c r="I136" s="10"/>
      <c r="J136" s="10"/>
      <c r="K136" s="10"/>
    </row>
    <row r="137" spans="1:11" ht="23.25">
      <c r="A137" s="38"/>
      <c r="B137" s="38"/>
      <c r="C137" s="38"/>
      <c r="D137" s="38"/>
      <c r="E137" s="38"/>
      <c r="F137" s="38"/>
      <c r="G137" s="10"/>
      <c r="H137" s="10"/>
      <c r="I137" s="10"/>
      <c r="J137" s="10"/>
      <c r="K137" s="10"/>
    </row>
    <row r="138" spans="1:11" ht="23.25">
      <c r="A138" s="38"/>
      <c r="B138" s="38"/>
      <c r="C138" s="38"/>
      <c r="D138" s="38"/>
      <c r="E138" s="38"/>
      <c r="F138" s="38"/>
      <c r="G138" s="10"/>
      <c r="H138" s="10"/>
      <c r="I138" s="10"/>
      <c r="J138" s="10"/>
      <c r="K138" s="10"/>
    </row>
    <row r="139" spans="1:11" ht="23.25">
      <c r="A139" s="38"/>
      <c r="B139" s="38"/>
      <c r="C139" s="38"/>
      <c r="D139" s="38"/>
      <c r="E139" s="38"/>
      <c r="F139" s="38"/>
      <c r="G139" s="10"/>
      <c r="H139" s="10"/>
      <c r="I139" s="10"/>
      <c r="J139" s="10"/>
      <c r="K139" s="10"/>
    </row>
    <row r="140" spans="1:11" ht="23.25">
      <c r="A140" s="38"/>
      <c r="B140" s="38"/>
      <c r="C140" s="38"/>
      <c r="D140" s="38"/>
      <c r="E140" s="38"/>
      <c r="F140" s="38"/>
      <c r="G140" s="10"/>
      <c r="H140" s="10"/>
      <c r="I140" s="10"/>
      <c r="J140" s="10"/>
      <c r="K140" s="10"/>
    </row>
    <row r="141" spans="1:11" ht="23.25">
      <c r="A141" s="38"/>
      <c r="B141" s="38"/>
      <c r="C141" s="38"/>
      <c r="D141" s="38"/>
      <c r="E141" s="38"/>
      <c r="F141" s="38"/>
      <c r="G141" s="10"/>
      <c r="H141" s="10"/>
      <c r="I141" s="10"/>
      <c r="J141" s="10"/>
      <c r="K141" s="10"/>
    </row>
    <row r="142" spans="1:11" ht="23.25">
      <c r="A142" s="38"/>
      <c r="B142" s="38"/>
      <c r="C142" s="38"/>
      <c r="D142" s="38"/>
      <c r="E142" s="38"/>
      <c r="F142" s="38"/>
      <c r="G142" s="10"/>
      <c r="H142" s="10"/>
      <c r="I142" s="10"/>
      <c r="J142" s="10"/>
      <c r="K142" s="10"/>
    </row>
    <row r="143" spans="1:11" ht="23.25">
      <c r="A143" s="38"/>
      <c r="B143" s="38"/>
      <c r="C143" s="38"/>
      <c r="D143" s="38"/>
      <c r="E143" s="38"/>
      <c r="F143" s="38"/>
      <c r="G143" s="10"/>
      <c r="H143" s="10"/>
      <c r="I143" s="10"/>
      <c r="J143" s="10"/>
      <c r="K143" s="10"/>
    </row>
    <row r="144" spans="1:11" ht="23.25">
      <c r="A144" s="38"/>
      <c r="B144" s="38"/>
      <c r="C144" s="38"/>
      <c r="D144" s="38"/>
      <c r="E144" s="38"/>
      <c r="F144" s="38"/>
      <c r="G144" s="10"/>
      <c r="H144" s="10"/>
      <c r="I144" s="10"/>
      <c r="J144" s="10"/>
      <c r="K144" s="10"/>
    </row>
    <row r="145" spans="1:11" ht="23.25">
      <c r="A145" s="38"/>
      <c r="B145" s="38"/>
      <c r="C145" s="38"/>
      <c r="D145" s="38"/>
      <c r="E145" s="38"/>
      <c r="F145" s="38"/>
      <c r="G145" s="10"/>
      <c r="H145" s="10"/>
      <c r="I145" s="10"/>
      <c r="J145" s="10"/>
      <c r="K145" s="10"/>
    </row>
    <row r="146" spans="1:11" ht="23.25">
      <c r="A146" s="38"/>
      <c r="B146" s="38"/>
      <c r="C146" s="38"/>
      <c r="D146" s="38"/>
      <c r="E146" s="38"/>
      <c r="F146" s="38"/>
      <c r="G146" s="10"/>
      <c r="H146" s="10"/>
      <c r="I146" s="10"/>
      <c r="J146" s="10"/>
      <c r="K146" s="10"/>
    </row>
    <row r="147" spans="1:11" ht="23.25">
      <c r="A147" s="38"/>
      <c r="B147" s="38"/>
      <c r="C147" s="38"/>
      <c r="D147" s="38"/>
      <c r="E147" s="38"/>
      <c r="F147" s="38"/>
      <c r="G147" s="10"/>
      <c r="H147" s="10"/>
      <c r="I147" s="10"/>
      <c r="J147" s="10"/>
      <c r="K147" s="10"/>
    </row>
    <row r="148" spans="1:11" ht="23.25">
      <c r="A148" s="38"/>
      <c r="B148" s="38"/>
      <c r="C148" s="38"/>
      <c r="D148" s="38"/>
      <c r="E148" s="38"/>
      <c r="F148" s="38"/>
      <c r="G148" s="10"/>
      <c r="H148" s="10"/>
      <c r="I148" s="10"/>
      <c r="J148" s="10"/>
      <c r="K148" s="10"/>
    </row>
    <row r="149" spans="1:11" ht="23.25">
      <c r="A149" s="38"/>
      <c r="B149" s="38"/>
      <c r="C149" s="38"/>
      <c r="D149" s="38"/>
      <c r="E149" s="38"/>
      <c r="F149" s="38"/>
      <c r="G149" s="10"/>
      <c r="H149" s="10"/>
      <c r="I149" s="10"/>
      <c r="J149" s="10"/>
      <c r="K149" s="10"/>
    </row>
    <row r="150" spans="1:11" ht="23.25">
      <c r="A150" s="38"/>
      <c r="B150" s="38"/>
      <c r="C150" s="38"/>
      <c r="D150" s="38"/>
      <c r="E150" s="38"/>
      <c r="F150" s="38"/>
      <c r="G150" s="10"/>
      <c r="H150" s="10"/>
      <c r="I150" s="10"/>
      <c r="J150" s="10"/>
      <c r="K150" s="10"/>
    </row>
    <row r="151" spans="1:11" ht="23.25">
      <c r="A151" s="38"/>
      <c r="B151" s="38"/>
      <c r="C151" s="38"/>
      <c r="D151" s="38"/>
      <c r="E151" s="38"/>
      <c r="F151" s="38"/>
      <c r="G151" s="10"/>
      <c r="H151" s="10"/>
      <c r="I151" s="10"/>
      <c r="J151" s="10"/>
      <c r="K151" s="10"/>
    </row>
    <row r="152" spans="1:11" ht="23.25">
      <c r="A152" s="38"/>
      <c r="B152" s="38"/>
      <c r="C152" s="38"/>
      <c r="D152" s="38"/>
      <c r="E152" s="38"/>
      <c r="F152" s="38"/>
      <c r="G152" s="10"/>
      <c r="H152" s="10"/>
      <c r="I152" s="10"/>
      <c r="J152" s="10"/>
      <c r="K152" s="10"/>
    </row>
    <row r="153" spans="1:11" ht="23.25">
      <c r="A153" s="38"/>
      <c r="B153" s="38"/>
      <c r="C153" s="38"/>
      <c r="D153" s="38"/>
      <c r="E153" s="38"/>
      <c r="F153" s="38"/>
      <c r="G153" s="10"/>
      <c r="H153" s="10"/>
      <c r="I153" s="10"/>
      <c r="J153" s="10"/>
      <c r="K153" s="10"/>
    </row>
    <row r="154" spans="1:11" ht="23.25">
      <c r="A154" s="38"/>
      <c r="B154" s="38"/>
      <c r="C154" s="38"/>
      <c r="D154" s="38"/>
      <c r="E154" s="38"/>
      <c r="F154" s="38"/>
      <c r="G154" s="10"/>
      <c r="H154" s="10"/>
      <c r="I154" s="10"/>
      <c r="J154" s="10"/>
      <c r="K154" s="10"/>
    </row>
    <row r="155" spans="1:11" ht="23.25">
      <c r="A155" s="38"/>
      <c r="B155" s="38"/>
      <c r="C155" s="38"/>
      <c r="D155" s="38"/>
      <c r="E155" s="38"/>
      <c r="F155" s="38"/>
      <c r="G155" s="10"/>
      <c r="H155" s="10"/>
      <c r="I155" s="10"/>
      <c r="J155" s="10"/>
      <c r="K155" s="10"/>
    </row>
    <row r="156" spans="1:11" ht="23.25">
      <c r="A156" s="38"/>
      <c r="B156" s="38"/>
      <c r="C156" s="38"/>
      <c r="D156" s="38"/>
      <c r="E156" s="38"/>
      <c r="F156" s="38"/>
      <c r="G156" s="10"/>
      <c r="H156" s="10"/>
      <c r="I156" s="10"/>
      <c r="J156" s="10"/>
      <c r="K156" s="10"/>
    </row>
    <row r="157" spans="1:11" ht="23.25">
      <c r="A157" s="38"/>
      <c r="B157" s="38"/>
      <c r="C157" s="38"/>
      <c r="D157" s="38"/>
      <c r="E157" s="38"/>
      <c r="F157" s="38"/>
      <c r="G157" s="10"/>
      <c r="H157" s="10"/>
      <c r="I157" s="10"/>
      <c r="J157" s="10"/>
      <c r="K157" s="10"/>
    </row>
    <row r="158" spans="1:11" ht="23.25">
      <c r="A158" s="38"/>
      <c r="B158" s="38"/>
      <c r="C158" s="38"/>
      <c r="D158" s="38"/>
      <c r="E158" s="38"/>
      <c r="F158" s="38"/>
      <c r="G158" s="10"/>
      <c r="H158" s="10"/>
      <c r="I158" s="10"/>
      <c r="J158" s="10"/>
      <c r="K158" s="10"/>
    </row>
    <row r="159" spans="1:11" ht="23.25">
      <c r="A159" s="38"/>
      <c r="B159" s="38"/>
      <c r="C159" s="38"/>
      <c r="D159" s="38"/>
      <c r="E159" s="38"/>
      <c r="F159" s="38"/>
      <c r="G159" s="10"/>
      <c r="H159" s="10"/>
      <c r="I159" s="10"/>
      <c r="J159" s="10"/>
      <c r="K159" s="10"/>
    </row>
    <row r="160" spans="1:11" ht="23.25">
      <c r="A160" s="38"/>
      <c r="B160" s="38"/>
      <c r="C160" s="38"/>
      <c r="D160" s="38"/>
      <c r="E160" s="38"/>
      <c r="F160" s="38"/>
      <c r="G160" s="10"/>
      <c r="H160" s="10"/>
      <c r="I160" s="10"/>
      <c r="J160" s="10"/>
      <c r="K160" s="10"/>
    </row>
    <row r="161" spans="1:11" ht="23.25">
      <c r="A161" s="38"/>
      <c r="B161" s="38"/>
      <c r="C161" s="38"/>
      <c r="D161" s="38"/>
      <c r="E161" s="38"/>
      <c r="F161" s="38"/>
      <c r="G161" s="10"/>
      <c r="H161" s="10"/>
      <c r="I161" s="10"/>
      <c r="J161" s="10"/>
      <c r="K161" s="10"/>
    </row>
    <row r="162" spans="1:11" ht="23.25">
      <c r="A162" s="38"/>
      <c r="B162" s="38"/>
      <c r="C162" s="38"/>
      <c r="D162" s="38"/>
      <c r="E162" s="38"/>
      <c r="F162" s="38"/>
      <c r="G162" s="10"/>
      <c r="H162" s="10"/>
      <c r="I162" s="10"/>
      <c r="J162" s="10"/>
      <c r="K162" s="10"/>
    </row>
    <row r="163" spans="1:11" ht="23.25">
      <c r="A163" s="38"/>
      <c r="B163" s="38"/>
      <c r="C163" s="38"/>
      <c r="D163" s="38"/>
      <c r="E163" s="38"/>
      <c r="F163" s="38"/>
      <c r="G163" s="10"/>
      <c r="H163" s="10"/>
      <c r="I163" s="10"/>
      <c r="J163" s="10"/>
      <c r="K163" s="10"/>
    </row>
    <row r="164" spans="1:11" ht="23.25">
      <c r="A164" s="38"/>
      <c r="B164" s="38"/>
      <c r="C164" s="38"/>
      <c r="D164" s="38"/>
      <c r="E164" s="38"/>
      <c r="F164" s="38"/>
      <c r="G164" s="10"/>
      <c r="H164" s="10"/>
      <c r="I164" s="10"/>
      <c r="J164" s="10"/>
      <c r="K164" s="10"/>
    </row>
    <row r="165" spans="1:11" ht="23.25">
      <c r="A165" s="38"/>
      <c r="B165" s="38"/>
      <c r="C165" s="38"/>
      <c r="D165" s="38"/>
      <c r="E165" s="38"/>
      <c r="F165" s="38"/>
      <c r="G165" s="10"/>
      <c r="H165" s="10"/>
      <c r="I165" s="10"/>
      <c r="J165" s="10"/>
      <c r="K165" s="10"/>
    </row>
    <row r="166" spans="1:11" ht="23.25">
      <c r="A166" s="38"/>
      <c r="B166" s="38"/>
      <c r="C166" s="38"/>
      <c r="D166" s="38"/>
      <c r="E166" s="38"/>
      <c r="F166" s="38"/>
      <c r="G166" s="10"/>
      <c r="H166" s="10"/>
      <c r="I166" s="10"/>
      <c r="J166" s="10"/>
      <c r="K166" s="10"/>
    </row>
    <row r="167" spans="1:11" ht="23.25">
      <c r="A167" s="38"/>
      <c r="B167" s="38"/>
      <c r="C167" s="38"/>
      <c r="D167" s="38"/>
      <c r="E167" s="38"/>
      <c r="F167" s="38"/>
      <c r="G167" s="10"/>
      <c r="H167" s="10"/>
      <c r="I167" s="10"/>
      <c r="J167" s="10"/>
      <c r="K167" s="10"/>
    </row>
    <row r="168" spans="1:11" ht="23.25">
      <c r="A168" s="38"/>
      <c r="B168" s="38"/>
      <c r="C168" s="38"/>
      <c r="D168" s="38"/>
      <c r="E168" s="38"/>
      <c r="F168" s="38"/>
      <c r="G168" s="10"/>
      <c r="H168" s="10"/>
      <c r="I168" s="10"/>
      <c r="J168" s="10"/>
      <c r="K168" s="10"/>
    </row>
    <row r="169" spans="1:11" ht="23.25">
      <c r="A169" s="38"/>
      <c r="B169" s="38"/>
      <c r="C169" s="38"/>
      <c r="D169" s="38"/>
      <c r="E169" s="38"/>
      <c r="F169" s="38"/>
      <c r="G169" s="10"/>
      <c r="H169" s="10"/>
      <c r="I169" s="10"/>
      <c r="J169" s="10"/>
      <c r="K169" s="10"/>
    </row>
    <row r="170" spans="1:11" ht="23.25">
      <c r="A170" s="38"/>
      <c r="B170" s="38"/>
      <c r="C170" s="38"/>
      <c r="D170" s="38"/>
      <c r="E170" s="38"/>
      <c r="F170" s="38"/>
      <c r="G170" s="10"/>
      <c r="H170" s="10"/>
      <c r="I170" s="10"/>
      <c r="J170" s="10"/>
      <c r="K170" s="10"/>
    </row>
    <row r="171" spans="1:11" ht="23.25">
      <c r="A171" s="38"/>
      <c r="B171" s="38"/>
      <c r="C171" s="38"/>
      <c r="D171" s="38"/>
      <c r="E171" s="38"/>
      <c r="F171" s="38"/>
      <c r="G171" s="10"/>
      <c r="H171" s="10"/>
      <c r="I171" s="10"/>
      <c r="J171" s="10"/>
      <c r="K171" s="10"/>
    </row>
    <row r="172" spans="1:11" ht="23.25">
      <c r="A172" s="38"/>
      <c r="B172" s="38"/>
      <c r="C172" s="38"/>
      <c r="D172" s="38"/>
      <c r="E172" s="38"/>
      <c r="F172" s="38"/>
      <c r="G172" s="10"/>
      <c r="H172" s="10"/>
      <c r="I172" s="10"/>
      <c r="J172" s="10"/>
      <c r="K172" s="10"/>
    </row>
    <row r="173" spans="1:11" ht="23.25">
      <c r="A173" s="38"/>
      <c r="B173" s="38"/>
      <c r="C173" s="38"/>
      <c r="D173" s="38"/>
      <c r="E173" s="38"/>
      <c r="F173" s="38"/>
      <c r="G173" s="10"/>
      <c r="H173" s="10"/>
      <c r="I173" s="10"/>
      <c r="J173" s="10"/>
      <c r="K173" s="10"/>
    </row>
    <row r="174" spans="1:11" ht="23.25">
      <c r="A174" s="38"/>
      <c r="B174" s="38"/>
      <c r="C174" s="38"/>
      <c r="D174" s="38"/>
      <c r="E174" s="38"/>
      <c r="F174" s="38"/>
      <c r="G174" s="10"/>
      <c r="H174" s="10"/>
      <c r="I174" s="10"/>
      <c r="J174" s="10"/>
      <c r="K174" s="10"/>
    </row>
    <row r="175" spans="1:11" ht="23.25">
      <c r="A175" s="38"/>
      <c r="B175" s="38"/>
      <c r="C175" s="38"/>
      <c r="D175" s="38"/>
      <c r="E175" s="38"/>
      <c r="F175" s="38"/>
      <c r="G175" s="10"/>
      <c r="H175" s="10"/>
      <c r="I175" s="10"/>
      <c r="J175" s="10"/>
      <c r="K175" s="10"/>
    </row>
    <row r="176" spans="1:11" ht="23.25">
      <c r="A176" s="38"/>
      <c r="B176" s="38"/>
      <c r="C176" s="38"/>
      <c r="D176" s="38"/>
      <c r="E176" s="38"/>
      <c r="F176" s="38"/>
      <c r="G176" s="10"/>
      <c r="H176" s="10"/>
      <c r="I176" s="10"/>
      <c r="J176" s="10"/>
      <c r="K176" s="10"/>
    </row>
    <row r="177" spans="1:11" ht="23.25">
      <c r="A177" s="38"/>
      <c r="B177" s="38"/>
      <c r="C177" s="38"/>
      <c r="D177" s="38"/>
      <c r="E177" s="38"/>
      <c r="F177" s="38"/>
      <c r="G177" s="10"/>
      <c r="H177" s="10"/>
      <c r="I177" s="10"/>
      <c r="J177" s="10"/>
      <c r="K177" s="10"/>
    </row>
    <row r="178" spans="1:11" ht="23.25">
      <c r="A178" s="38"/>
      <c r="B178" s="38"/>
      <c r="C178" s="38"/>
      <c r="D178" s="38"/>
      <c r="E178" s="38"/>
      <c r="F178" s="38"/>
      <c r="G178" s="10"/>
      <c r="H178" s="10"/>
      <c r="I178" s="10"/>
      <c r="J178" s="10"/>
      <c r="K178" s="10"/>
    </row>
    <row r="179" spans="1:11" ht="23.25">
      <c r="A179" s="38"/>
      <c r="B179" s="38"/>
      <c r="C179" s="38"/>
      <c r="D179" s="38"/>
      <c r="E179" s="38"/>
      <c r="F179" s="38"/>
      <c r="G179" s="10"/>
      <c r="H179" s="10"/>
      <c r="I179" s="10"/>
      <c r="J179" s="10"/>
      <c r="K179" s="10"/>
    </row>
    <row r="180" spans="1:11" ht="23.25">
      <c r="A180" s="38"/>
      <c r="B180" s="38"/>
      <c r="C180" s="38"/>
      <c r="D180" s="38"/>
      <c r="E180" s="38"/>
      <c r="F180" s="38"/>
      <c r="G180" s="10"/>
      <c r="H180" s="10"/>
      <c r="I180" s="10"/>
      <c r="J180" s="10"/>
      <c r="K180" s="10"/>
    </row>
    <row r="181" spans="1:11" ht="23.25">
      <c r="A181" s="38"/>
      <c r="B181" s="38"/>
      <c r="C181" s="38"/>
      <c r="D181" s="38"/>
      <c r="E181" s="38"/>
      <c r="F181" s="38"/>
      <c r="G181" s="10"/>
      <c r="H181" s="10"/>
      <c r="I181" s="10"/>
      <c r="J181" s="10"/>
      <c r="K181" s="10"/>
    </row>
    <row r="182" spans="1:11" ht="23.25">
      <c r="A182" s="38"/>
      <c r="B182" s="38"/>
      <c r="C182" s="38"/>
      <c r="D182" s="38"/>
      <c r="E182" s="38"/>
      <c r="F182" s="38"/>
      <c r="G182" s="10"/>
      <c r="H182" s="10"/>
      <c r="I182" s="10"/>
      <c r="J182" s="10"/>
      <c r="K182" s="10"/>
    </row>
    <row r="183" spans="1:11" ht="23.25">
      <c r="A183" s="38"/>
      <c r="B183" s="38"/>
      <c r="C183" s="38"/>
      <c r="D183" s="38"/>
      <c r="E183" s="38"/>
      <c r="F183" s="38"/>
      <c r="G183" s="10"/>
      <c r="H183" s="10"/>
      <c r="I183" s="10"/>
      <c r="J183" s="10"/>
      <c r="K183" s="10"/>
    </row>
    <row r="184" spans="1:11" ht="23.25">
      <c r="A184" s="38"/>
      <c r="B184" s="38"/>
      <c r="C184" s="38"/>
      <c r="D184" s="38"/>
      <c r="E184" s="38"/>
      <c r="F184" s="38"/>
      <c r="G184" s="10"/>
      <c r="H184" s="10"/>
      <c r="I184" s="10"/>
      <c r="J184" s="10"/>
      <c r="K184" s="10"/>
    </row>
    <row r="185" spans="1:11" ht="23.25">
      <c r="A185" s="38"/>
      <c r="B185" s="38"/>
      <c r="C185" s="38"/>
      <c r="D185" s="38"/>
      <c r="E185" s="38"/>
      <c r="F185" s="38"/>
      <c r="G185" s="10"/>
      <c r="H185" s="10"/>
      <c r="I185" s="10"/>
      <c r="J185" s="10"/>
      <c r="K185" s="10"/>
    </row>
    <row r="186" spans="1:11" ht="23.25">
      <c r="A186" s="38"/>
      <c r="B186" s="38"/>
      <c r="C186" s="38"/>
      <c r="D186" s="38"/>
      <c r="E186" s="38"/>
      <c r="F186" s="38"/>
      <c r="G186" s="10"/>
      <c r="H186" s="10"/>
      <c r="I186" s="10"/>
      <c r="J186" s="10"/>
      <c r="K186" s="10"/>
    </row>
    <row r="187" spans="1:11" ht="23.25">
      <c r="A187" s="38"/>
      <c r="B187" s="38"/>
      <c r="C187" s="38"/>
      <c r="D187" s="38"/>
      <c r="E187" s="38"/>
      <c r="F187" s="38"/>
      <c r="G187" s="10"/>
      <c r="H187" s="10"/>
      <c r="I187" s="10"/>
      <c r="J187" s="10"/>
      <c r="K187" s="10"/>
    </row>
    <row r="188" spans="1:11" ht="23.25">
      <c r="A188" s="39"/>
      <c r="B188" s="39"/>
      <c r="C188" s="39"/>
      <c r="D188" s="39"/>
      <c r="E188" s="39"/>
      <c r="F188" s="39"/>
      <c r="G188" s="10"/>
      <c r="H188" s="10"/>
      <c r="I188" s="10"/>
      <c r="J188" s="10"/>
      <c r="K188" s="10"/>
    </row>
    <row r="189" spans="1:11" ht="23.25">
      <c r="A189" s="39"/>
      <c r="B189" s="39"/>
      <c r="C189" s="39"/>
      <c r="D189" s="39"/>
      <c r="E189" s="39"/>
      <c r="F189" s="39"/>
      <c r="G189" s="10"/>
      <c r="H189" s="10"/>
      <c r="I189" s="10"/>
      <c r="J189" s="10"/>
      <c r="K189" s="10"/>
    </row>
    <row r="190" spans="1:11" ht="23.25">
      <c r="A190" s="39"/>
      <c r="B190" s="39"/>
      <c r="C190" s="39"/>
      <c r="D190" s="39"/>
      <c r="E190" s="39"/>
      <c r="F190" s="39"/>
      <c r="G190" s="10"/>
      <c r="H190" s="10"/>
      <c r="I190" s="10"/>
      <c r="J190" s="10"/>
      <c r="K190" s="10"/>
    </row>
    <row r="191" spans="1:11" ht="23.25">
      <c r="A191" s="39"/>
      <c r="B191" s="39"/>
      <c r="C191" s="39"/>
      <c r="D191" s="39"/>
      <c r="E191" s="39"/>
      <c r="F191" s="39"/>
      <c r="G191" s="10"/>
      <c r="H191" s="10"/>
      <c r="I191" s="10"/>
      <c r="J191" s="10"/>
      <c r="K191" s="10"/>
    </row>
    <row r="192" spans="1:11" ht="23.25">
      <c r="A192" s="39"/>
      <c r="B192" s="39"/>
      <c r="C192" s="39"/>
      <c r="D192" s="39"/>
      <c r="E192" s="39"/>
      <c r="F192" s="39"/>
      <c r="G192" s="10"/>
      <c r="H192" s="10"/>
      <c r="I192" s="10"/>
      <c r="J192" s="10"/>
      <c r="K192" s="10"/>
    </row>
    <row r="193" spans="1:11" ht="23.25">
      <c r="A193" s="39"/>
      <c r="B193" s="39"/>
      <c r="C193" s="39"/>
      <c r="D193" s="39"/>
      <c r="E193" s="39"/>
      <c r="F193" s="39"/>
      <c r="G193" s="10"/>
      <c r="H193" s="10"/>
      <c r="I193" s="10"/>
      <c r="J193" s="10"/>
      <c r="K193" s="10"/>
    </row>
    <row r="194" spans="1:11" ht="23.25">
      <c r="A194" s="39"/>
      <c r="B194" s="39"/>
      <c r="C194" s="39"/>
      <c r="D194" s="39"/>
      <c r="E194" s="39"/>
      <c r="F194" s="39"/>
      <c r="G194" s="10"/>
      <c r="H194" s="10"/>
      <c r="I194" s="10"/>
      <c r="J194" s="10"/>
      <c r="K194" s="10"/>
    </row>
    <row r="195" spans="1:11" ht="23.25">
      <c r="A195" s="39"/>
      <c r="B195" s="39"/>
      <c r="C195" s="39"/>
      <c r="D195" s="39"/>
      <c r="E195" s="39"/>
      <c r="F195" s="39"/>
      <c r="G195" s="10"/>
      <c r="H195" s="10"/>
      <c r="I195" s="10"/>
      <c r="J195" s="10"/>
      <c r="K195" s="10"/>
    </row>
    <row r="196" spans="1:11" ht="23.25">
      <c r="A196" s="39"/>
      <c r="B196" s="39"/>
      <c r="C196" s="39"/>
      <c r="D196" s="39"/>
      <c r="E196" s="39"/>
      <c r="F196" s="39"/>
      <c r="G196" s="10"/>
      <c r="H196" s="10"/>
      <c r="I196" s="10"/>
      <c r="J196" s="10"/>
      <c r="K196" s="10"/>
    </row>
    <row r="197" spans="1:11" ht="23.25">
      <c r="A197" s="39"/>
      <c r="B197" s="39"/>
      <c r="C197" s="39"/>
      <c r="D197" s="39"/>
      <c r="E197" s="39"/>
      <c r="F197" s="39"/>
      <c r="G197" s="10"/>
      <c r="H197" s="10"/>
      <c r="I197" s="10"/>
      <c r="J197" s="10"/>
      <c r="K197" s="10"/>
    </row>
    <row r="198" spans="1:11" ht="23.25">
      <c r="A198" s="39"/>
      <c r="B198" s="39"/>
      <c r="C198" s="39"/>
      <c r="D198" s="39"/>
      <c r="E198" s="39"/>
      <c r="F198" s="39"/>
      <c r="G198" s="10"/>
      <c r="H198" s="10"/>
      <c r="I198" s="10"/>
      <c r="J198" s="10"/>
      <c r="K198" s="10"/>
    </row>
    <row r="199" spans="1:11" ht="23.25">
      <c r="A199" s="39"/>
      <c r="B199" s="39"/>
      <c r="C199" s="39"/>
      <c r="D199" s="39"/>
      <c r="E199" s="39"/>
      <c r="F199" s="39"/>
      <c r="G199" s="10"/>
      <c r="H199" s="10"/>
      <c r="I199" s="10"/>
      <c r="J199" s="10"/>
      <c r="K199" s="10"/>
    </row>
    <row r="200" spans="1:11" ht="23.25">
      <c r="A200" s="39"/>
      <c r="B200" s="39"/>
      <c r="C200" s="39"/>
      <c r="D200" s="39"/>
      <c r="E200" s="39"/>
      <c r="F200" s="39"/>
      <c r="G200" s="10"/>
      <c r="H200" s="10"/>
      <c r="I200" s="10"/>
      <c r="J200" s="10"/>
      <c r="K200" s="10"/>
    </row>
    <row r="201" spans="1:11" ht="23.25">
      <c r="A201" s="39"/>
      <c r="B201" s="39"/>
      <c r="C201" s="39"/>
      <c r="D201" s="39"/>
      <c r="E201" s="39"/>
      <c r="F201" s="39"/>
      <c r="G201" s="10"/>
      <c r="H201" s="10"/>
      <c r="I201" s="10"/>
      <c r="J201" s="10"/>
      <c r="K201" s="10"/>
    </row>
    <row r="202" spans="1:11" ht="23.25">
      <c r="A202" s="39"/>
      <c r="B202" s="39"/>
      <c r="C202" s="39"/>
      <c r="D202" s="39"/>
      <c r="E202" s="39"/>
      <c r="F202" s="39"/>
      <c r="G202" s="10"/>
      <c r="H202" s="10"/>
      <c r="I202" s="10"/>
      <c r="J202" s="10"/>
      <c r="K202" s="10"/>
    </row>
    <row r="203" spans="1:11" ht="23.25">
      <c r="A203" s="39"/>
      <c r="B203" s="39"/>
      <c r="C203" s="39"/>
      <c r="D203" s="39"/>
      <c r="E203" s="39"/>
      <c r="F203" s="39"/>
      <c r="G203" s="10"/>
      <c r="H203" s="10"/>
      <c r="I203" s="10"/>
      <c r="J203" s="10"/>
      <c r="K203" s="10"/>
    </row>
    <row r="204" spans="1:11" ht="23.25">
      <c r="A204" s="39"/>
      <c r="B204" s="39"/>
      <c r="C204" s="39"/>
      <c r="D204" s="39"/>
      <c r="E204" s="39"/>
      <c r="F204" s="39"/>
      <c r="G204" s="10"/>
      <c r="H204" s="10"/>
      <c r="I204" s="10"/>
      <c r="J204" s="10"/>
      <c r="K204" s="10"/>
    </row>
    <row r="205" spans="1:11" ht="23.25">
      <c r="A205" s="39"/>
      <c r="B205" s="39"/>
      <c r="C205" s="39"/>
      <c r="D205" s="39"/>
      <c r="E205" s="39"/>
      <c r="F205" s="39"/>
      <c r="G205" s="10"/>
      <c r="H205" s="10"/>
      <c r="I205" s="10"/>
      <c r="J205" s="10"/>
      <c r="K205" s="10"/>
    </row>
    <row r="206" spans="1:11" ht="23.25">
      <c r="A206" s="39"/>
      <c r="B206" s="39"/>
      <c r="C206" s="39"/>
      <c r="D206" s="39"/>
      <c r="E206" s="39"/>
      <c r="F206" s="39"/>
      <c r="G206" s="10"/>
      <c r="H206" s="10"/>
      <c r="I206" s="10"/>
      <c r="J206" s="10"/>
      <c r="K206" s="10"/>
    </row>
    <row r="207" spans="1:11" ht="23.25">
      <c r="A207" s="39"/>
      <c r="B207" s="39"/>
      <c r="C207" s="39"/>
      <c r="D207" s="39"/>
      <c r="E207" s="39"/>
      <c r="F207" s="39"/>
      <c r="G207" s="10"/>
      <c r="H207" s="10"/>
      <c r="I207" s="10"/>
      <c r="J207" s="10"/>
      <c r="K207" s="10"/>
    </row>
    <row r="208" spans="1:11" ht="23.25">
      <c r="A208" s="39"/>
      <c r="B208" s="39"/>
      <c r="C208" s="39"/>
      <c r="D208" s="39"/>
      <c r="E208" s="39"/>
      <c r="F208" s="39"/>
      <c r="G208" s="10"/>
      <c r="H208" s="10"/>
      <c r="I208" s="10"/>
      <c r="J208" s="10"/>
      <c r="K208" s="10"/>
    </row>
    <row r="209" spans="1:11" ht="23.25">
      <c r="A209" s="39"/>
      <c r="B209" s="39"/>
      <c r="C209" s="39"/>
      <c r="D209" s="39"/>
      <c r="E209" s="39"/>
      <c r="F209" s="39"/>
      <c r="G209" s="10"/>
      <c r="H209" s="10"/>
      <c r="I209" s="10"/>
      <c r="J209" s="10"/>
      <c r="K209" s="10"/>
    </row>
    <row r="210" spans="1:11" ht="23.25">
      <c r="A210" s="39"/>
      <c r="B210" s="39"/>
      <c r="C210" s="39"/>
      <c r="D210" s="39"/>
      <c r="E210" s="39"/>
      <c r="F210" s="39"/>
      <c r="G210" s="10"/>
      <c r="H210" s="10"/>
      <c r="I210" s="10"/>
      <c r="J210" s="10"/>
      <c r="K210" s="10"/>
    </row>
    <row r="211" spans="1:11" ht="23.25">
      <c r="A211" s="39"/>
      <c r="B211" s="39"/>
      <c r="C211" s="39"/>
      <c r="D211" s="39"/>
      <c r="E211" s="39"/>
      <c r="F211" s="39"/>
      <c r="G211" s="10"/>
      <c r="H211" s="10"/>
      <c r="I211" s="10"/>
      <c r="J211" s="10"/>
      <c r="K211" s="10"/>
    </row>
    <row r="212" spans="1:11" ht="23.25">
      <c r="A212" s="39"/>
      <c r="B212" s="39"/>
      <c r="C212" s="39"/>
      <c r="D212" s="39"/>
      <c r="E212" s="39"/>
      <c r="F212" s="39"/>
      <c r="G212" s="10"/>
      <c r="H212" s="10"/>
      <c r="I212" s="10"/>
      <c r="J212" s="10"/>
      <c r="K212" s="10"/>
    </row>
    <row r="213" spans="1:11" ht="23.25">
      <c r="A213" s="39"/>
      <c r="B213" s="39"/>
      <c r="C213" s="39"/>
      <c r="D213" s="39"/>
      <c r="E213" s="39"/>
      <c r="F213" s="39"/>
      <c r="G213" s="10"/>
      <c r="H213" s="10"/>
      <c r="I213" s="10"/>
      <c r="J213" s="10"/>
      <c r="K213" s="10"/>
    </row>
    <row r="214" spans="1:11" ht="23.25">
      <c r="A214" s="39"/>
      <c r="B214" s="39"/>
      <c r="C214" s="39"/>
      <c r="D214" s="39"/>
      <c r="E214" s="39"/>
      <c r="F214" s="39"/>
      <c r="G214" s="10"/>
      <c r="H214" s="10"/>
      <c r="I214" s="10"/>
      <c r="J214" s="10"/>
      <c r="K214" s="10"/>
    </row>
    <row r="215" spans="1:11" ht="23.25">
      <c r="A215" s="39"/>
      <c r="B215" s="39"/>
      <c r="C215" s="39"/>
      <c r="D215" s="39"/>
      <c r="E215" s="39"/>
      <c r="F215" s="39"/>
      <c r="G215" s="10"/>
      <c r="H215" s="10"/>
      <c r="I215" s="10"/>
      <c r="J215" s="10"/>
      <c r="K215" s="10"/>
    </row>
    <row r="216" spans="1:11" ht="23.25">
      <c r="A216" s="39"/>
      <c r="B216" s="39"/>
      <c r="C216" s="39"/>
      <c r="D216" s="39"/>
      <c r="E216" s="39"/>
      <c r="F216" s="39"/>
      <c r="G216" s="10"/>
      <c r="H216" s="10"/>
      <c r="I216" s="10"/>
      <c r="J216" s="10"/>
      <c r="K216" s="10"/>
    </row>
    <row r="217" spans="1:11" ht="23.25">
      <c r="A217" s="39"/>
      <c r="B217" s="39"/>
      <c r="C217" s="39"/>
      <c r="D217" s="39"/>
      <c r="E217" s="39"/>
      <c r="F217" s="39"/>
      <c r="G217" s="10"/>
      <c r="H217" s="10"/>
      <c r="I217" s="10"/>
      <c r="J217" s="10"/>
      <c r="K217" s="10"/>
    </row>
    <row r="218" spans="1:11" ht="23.25">
      <c r="A218" s="39"/>
      <c r="B218" s="39"/>
      <c r="C218" s="39"/>
      <c r="D218" s="39"/>
      <c r="E218" s="39"/>
      <c r="F218" s="39"/>
      <c r="G218" s="10"/>
      <c r="H218" s="10"/>
      <c r="I218" s="10"/>
      <c r="J218" s="10"/>
      <c r="K218" s="10"/>
    </row>
    <row r="219" spans="1:11" ht="23.25">
      <c r="A219" s="39"/>
      <c r="B219" s="39"/>
      <c r="C219" s="39"/>
      <c r="D219" s="39"/>
      <c r="E219" s="39"/>
      <c r="F219" s="39"/>
      <c r="G219" s="10"/>
      <c r="H219" s="10"/>
      <c r="I219" s="10"/>
      <c r="J219" s="10"/>
      <c r="K219" s="10"/>
    </row>
    <row r="220" spans="1:11" ht="23.25">
      <c r="A220" s="39"/>
      <c r="B220" s="39"/>
      <c r="C220" s="39"/>
      <c r="D220" s="39"/>
      <c r="E220" s="39"/>
      <c r="F220" s="39"/>
      <c r="G220" s="10"/>
      <c r="H220" s="10"/>
      <c r="I220" s="10"/>
      <c r="J220" s="10"/>
      <c r="K220" s="10"/>
    </row>
    <row r="221" spans="1:11" ht="23.25">
      <c r="A221" s="39"/>
      <c r="B221" s="39"/>
      <c r="C221" s="39"/>
      <c r="D221" s="39"/>
      <c r="E221" s="39"/>
      <c r="F221" s="39"/>
      <c r="G221" s="10"/>
      <c r="H221" s="10"/>
      <c r="I221" s="10"/>
      <c r="J221" s="10"/>
      <c r="K221" s="10"/>
    </row>
    <row r="222" spans="1:11" ht="23.25">
      <c r="A222" s="39"/>
      <c r="B222" s="39"/>
      <c r="C222" s="39"/>
      <c r="D222" s="39"/>
      <c r="E222" s="39"/>
      <c r="F222" s="39"/>
      <c r="G222" s="10"/>
      <c r="H222" s="10"/>
      <c r="I222" s="10"/>
      <c r="J222" s="10"/>
      <c r="K222" s="10"/>
    </row>
    <row r="223" spans="1:11" ht="23.25">
      <c r="A223" s="39"/>
      <c r="B223" s="39"/>
      <c r="C223" s="39"/>
      <c r="D223" s="39"/>
      <c r="E223" s="39"/>
      <c r="F223" s="39"/>
      <c r="G223" s="10"/>
      <c r="H223" s="10"/>
      <c r="I223" s="10"/>
      <c r="J223" s="10"/>
      <c r="K223" s="10"/>
    </row>
    <row r="224" spans="1:11" ht="23.25">
      <c r="A224" s="39"/>
      <c r="B224" s="39"/>
      <c r="C224" s="39"/>
      <c r="D224" s="39"/>
      <c r="E224" s="39"/>
      <c r="F224" s="39"/>
      <c r="G224" s="10"/>
      <c r="H224" s="10"/>
      <c r="I224" s="10"/>
      <c r="J224" s="10"/>
      <c r="K224" s="10"/>
    </row>
    <row r="225" spans="1:11" ht="23.25">
      <c r="A225" s="39"/>
      <c r="B225" s="39"/>
      <c r="C225" s="39"/>
      <c r="D225" s="39"/>
      <c r="E225" s="39"/>
      <c r="F225" s="39"/>
      <c r="G225" s="10"/>
      <c r="H225" s="10"/>
      <c r="I225" s="10"/>
      <c r="J225" s="10"/>
      <c r="K225" s="10"/>
    </row>
    <row r="226" spans="1:11" ht="23.25">
      <c r="A226" s="39"/>
      <c r="B226" s="39"/>
      <c r="C226" s="39"/>
      <c r="D226" s="39"/>
      <c r="E226" s="39"/>
      <c r="F226" s="39"/>
      <c r="G226" s="10"/>
      <c r="H226" s="10"/>
      <c r="I226" s="10"/>
      <c r="J226" s="10"/>
      <c r="K226" s="10"/>
    </row>
    <row r="227" spans="1:11" ht="23.25">
      <c r="A227" s="39"/>
      <c r="B227" s="39"/>
      <c r="C227" s="39"/>
      <c r="D227" s="39"/>
      <c r="E227" s="39"/>
      <c r="F227" s="39"/>
      <c r="G227" s="10"/>
      <c r="H227" s="10"/>
      <c r="I227" s="10"/>
      <c r="J227" s="10"/>
      <c r="K227" s="10"/>
    </row>
    <row r="228" spans="1:11" ht="23.25">
      <c r="A228" s="39"/>
      <c r="B228" s="39"/>
      <c r="C228" s="39"/>
      <c r="D228" s="39"/>
      <c r="E228" s="39"/>
      <c r="F228" s="39"/>
      <c r="G228" s="10"/>
      <c r="H228" s="10"/>
      <c r="I228" s="10"/>
      <c r="J228" s="10"/>
      <c r="K228" s="10"/>
    </row>
    <row r="229" spans="1:11" ht="23.25">
      <c r="A229" s="39"/>
      <c r="B229" s="39"/>
      <c r="C229" s="39"/>
      <c r="D229" s="39"/>
      <c r="E229" s="39"/>
      <c r="F229" s="39"/>
      <c r="G229" s="10"/>
      <c r="H229" s="10"/>
      <c r="I229" s="10"/>
      <c r="J229" s="10"/>
      <c r="K229" s="10"/>
    </row>
    <row r="230" spans="1:11" ht="23.25">
      <c r="A230" s="39"/>
      <c r="B230" s="39"/>
      <c r="C230" s="39"/>
      <c r="D230" s="39"/>
      <c r="E230" s="39"/>
      <c r="F230" s="39"/>
      <c r="G230" s="10"/>
      <c r="H230" s="10"/>
      <c r="I230" s="10"/>
      <c r="J230" s="10"/>
      <c r="K230" s="10"/>
    </row>
    <row r="231" spans="1:11" ht="23.25">
      <c r="A231" s="39"/>
      <c r="B231" s="39"/>
      <c r="C231" s="39"/>
      <c r="D231" s="39"/>
      <c r="E231" s="39"/>
      <c r="F231" s="39"/>
      <c r="G231" s="10"/>
      <c r="H231" s="10"/>
      <c r="I231" s="10"/>
      <c r="J231" s="10"/>
      <c r="K231" s="10"/>
    </row>
    <row r="232" spans="1:11" ht="23.25">
      <c r="A232" s="39"/>
      <c r="B232" s="39"/>
      <c r="C232" s="39"/>
      <c r="D232" s="39"/>
      <c r="E232" s="39"/>
      <c r="F232" s="39"/>
      <c r="G232" s="10"/>
      <c r="H232" s="10"/>
      <c r="I232" s="10"/>
      <c r="J232" s="10"/>
      <c r="K232" s="10"/>
    </row>
    <row r="233" spans="1:11" ht="23.25">
      <c r="A233" s="39"/>
      <c r="B233" s="39"/>
      <c r="C233" s="39"/>
      <c r="D233" s="39"/>
      <c r="E233" s="39"/>
      <c r="F233" s="39"/>
      <c r="G233" s="10"/>
      <c r="H233" s="10"/>
      <c r="I233" s="10"/>
      <c r="J233" s="10"/>
      <c r="K233" s="10"/>
    </row>
    <row r="234" spans="1:11" ht="23.25">
      <c r="A234" s="39"/>
      <c r="B234" s="39"/>
      <c r="C234" s="39"/>
      <c r="D234" s="39"/>
      <c r="E234" s="39"/>
      <c r="F234" s="39"/>
      <c r="G234" s="10"/>
      <c r="H234" s="10"/>
      <c r="I234" s="10"/>
      <c r="J234" s="10"/>
      <c r="K234" s="10"/>
    </row>
    <row r="235" spans="1:11" ht="23.25">
      <c r="A235" s="39"/>
      <c r="B235" s="39"/>
      <c r="C235" s="39"/>
      <c r="D235" s="39"/>
      <c r="E235" s="39"/>
      <c r="F235" s="39"/>
      <c r="G235" s="10"/>
      <c r="H235" s="10"/>
      <c r="I235" s="10"/>
      <c r="J235" s="10"/>
      <c r="K235" s="10"/>
    </row>
    <row r="236" spans="1:11" ht="23.25">
      <c r="A236" s="39"/>
      <c r="B236" s="39"/>
      <c r="C236" s="39"/>
      <c r="D236" s="39"/>
      <c r="E236" s="39"/>
      <c r="F236" s="39"/>
      <c r="G236" s="10"/>
      <c r="H236" s="10"/>
      <c r="I236" s="10"/>
      <c r="J236" s="10"/>
      <c r="K236" s="10"/>
    </row>
    <row r="237" spans="1:11" ht="23.25">
      <c r="A237" s="39"/>
      <c r="B237" s="39"/>
      <c r="C237" s="39"/>
      <c r="D237" s="39"/>
      <c r="E237" s="39"/>
      <c r="F237" s="39"/>
      <c r="G237" s="10"/>
      <c r="H237" s="10"/>
      <c r="I237" s="10"/>
      <c r="J237" s="10"/>
      <c r="K237" s="10"/>
    </row>
    <row r="238" spans="1:11" ht="23.25">
      <c r="A238" s="39"/>
      <c r="B238" s="39"/>
      <c r="C238" s="39"/>
      <c r="D238" s="39"/>
      <c r="E238" s="39"/>
      <c r="F238" s="39"/>
      <c r="G238" s="10"/>
      <c r="H238" s="10"/>
      <c r="I238" s="10"/>
      <c r="J238" s="10"/>
      <c r="K238" s="10"/>
    </row>
    <row r="239" spans="1:11" ht="23.25">
      <c r="A239" s="39"/>
      <c r="B239" s="39"/>
      <c r="C239" s="39"/>
      <c r="D239" s="39"/>
      <c r="E239" s="39"/>
      <c r="F239" s="39"/>
      <c r="G239" s="10"/>
      <c r="H239" s="10"/>
      <c r="I239" s="10"/>
      <c r="J239" s="10"/>
      <c r="K239" s="10"/>
    </row>
    <row r="240" spans="1:11" ht="23.25">
      <c r="A240" s="39"/>
      <c r="B240" s="39"/>
      <c r="C240" s="39"/>
      <c r="D240" s="39"/>
      <c r="E240" s="39"/>
      <c r="F240" s="39"/>
      <c r="G240" s="10"/>
      <c r="H240" s="10"/>
      <c r="I240" s="10"/>
      <c r="J240" s="10"/>
      <c r="K240" s="10"/>
    </row>
    <row r="241" spans="1:11" ht="23.25">
      <c r="A241" s="39"/>
      <c r="B241" s="39"/>
      <c r="C241" s="39"/>
      <c r="D241" s="39"/>
      <c r="E241" s="39"/>
      <c r="F241" s="39"/>
      <c r="G241" s="10"/>
      <c r="H241" s="10"/>
      <c r="I241" s="10"/>
      <c r="J241" s="10"/>
      <c r="K241" s="10"/>
    </row>
    <row r="242" spans="1:11" ht="23.25">
      <c r="A242" s="39"/>
      <c r="B242" s="39"/>
      <c r="C242" s="39"/>
      <c r="D242" s="39"/>
      <c r="E242" s="39"/>
      <c r="F242" s="39"/>
      <c r="G242" s="10"/>
      <c r="H242" s="10"/>
      <c r="I242" s="10"/>
      <c r="J242" s="10"/>
      <c r="K242" s="10"/>
    </row>
    <row r="243" spans="1:11" ht="23.25">
      <c r="A243" s="39"/>
      <c r="B243" s="39"/>
      <c r="C243" s="39"/>
      <c r="D243" s="39"/>
      <c r="E243" s="39"/>
      <c r="F243" s="39"/>
      <c r="G243" s="10"/>
      <c r="H243" s="10"/>
      <c r="I243" s="10"/>
      <c r="J243" s="10"/>
      <c r="K243" s="10"/>
    </row>
    <row r="244" spans="1:11" ht="23.25">
      <c r="A244" s="39"/>
      <c r="B244" s="39"/>
      <c r="C244" s="39"/>
      <c r="D244" s="39"/>
      <c r="E244" s="39"/>
      <c r="F244" s="39"/>
      <c r="G244" s="10"/>
      <c r="H244" s="10"/>
      <c r="I244" s="10"/>
      <c r="J244" s="10"/>
      <c r="K244" s="10"/>
    </row>
    <row r="245" spans="1:11" ht="23.25">
      <c r="A245" s="39"/>
      <c r="B245" s="39"/>
      <c r="C245" s="39"/>
      <c r="D245" s="39"/>
      <c r="E245" s="39"/>
      <c r="F245" s="39"/>
      <c r="G245" s="10"/>
      <c r="H245" s="10"/>
      <c r="I245" s="10"/>
      <c r="J245" s="10"/>
      <c r="K245" s="10"/>
    </row>
    <row r="246" spans="1:11" ht="23.25">
      <c r="A246" s="39"/>
      <c r="B246" s="39"/>
      <c r="C246" s="39"/>
      <c r="D246" s="39"/>
      <c r="E246" s="39"/>
      <c r="F246" s="39"/>
      <c r="G246" s="10"/>
      <c r="H246" s="10"/>
      <c r="I246" s="10"/>
      <c r="J246" s="10"/>
      <c r="K246" s="10"/>
    </row>
    <row r="247" spans="1:11" ht="23.25">
      <c r="A247" s="39"/>
      <c r="B247" s="39"/>
      <c r="C247" s="39"/>
      <c r="D247" s="39"/>
      <c r="E247" s="39"/>
      <c r="F247" s="39"/>
      <c r="G247" s="10"/>
      <c r="H247" s="10"/>
      <c r="I247" s="10"/>
      <c r="J247" s="10"/>
      <c r="K247" s="10"/>
    </row>
    <row r="248" spans="1:11" ht="23.25">
      <c r="A248" s="39"/>
      <c r="B248" s="39"/>
      <c r="C248" s="39"/>
      <c r="D248" s="39"/>
      <c r="E248" s="39"/>
      <c r="F248" s="39"/>
      <c r="G248" s="10"/>
      <c r="H248" s="10"/>
      <c r="I248" s="10"/>
      <c r="J248" s="10"/>
      <c r="K248" s="10"/>
    </row>
    <row r="249" spans="1:11" ht="23.25">
      <c r="A249" s="39"/>
      <c r="B249" s="39"/>
      <c r="C249" s="39"/>
      <c r="D249" s="39"/>
      <c r="E249" s="39"/>
      <c r="F249" s="39"/>
      <c r="G249" s="10"/>
      <c r="H249" s="10"/>
      <c r="I249" s="10"/>
      <c r="J249" s="10"/>
      <c r="K249" s="10"/>
    </row>
    <row r="250" spans="1:11" ht="23.25">
      <c r="A250" s="39"/>
      <c r="B250" s="39"/>
      <c r="C250" s="39"/>
      <c r="D250" s="39"/>
      <c r="E250" s="39"/>
      <c r="F250" s="39"/>
      <c r="G250" s="10"/>
      <c r="H250" s="10"/>
      <c r="I250" s="10"/>
      <c r="J250" s="10"/>
      <c r="K250" s="10"/>
    </row>
    <row r="251" spans="1:11" ht="23.25">
      <c r="A251" s="39"/>
      <c r="B251" s="39"/>
      <c r="C251" s="39"/>
      <c r="D251" s="39"/>
      <c r="E251" s="39"/>
      <c r="F251" s="39"/>
      <c r="G251" s="10"/>
      <c r="H251" s="10"/>
      <c r="I251" s="10"/>
      <c r="J251" s="10"/>
      <c r="K251" s="10"/>
    </row>
    <row r="252" spans="1:11" ht="23.25">
      <c r="A252" s="39"/>
      <c r="B252" s="39"/>
      <c r="C252" s="39"/>
      <c r="D252" s="39"/>
      <c r="E252" s="39"/>
      <c r="F252" s="39"/>
      <c r="G252" s="10"/>
      <c r="H252" s="10"/>
      <c r="I252" s="10"/>
      <c r="J252" s="10"/>
      <c r="K252" s="10"/>
    </row>
    <row r="253" spans="1:11" ht="23.25">
      <c r="A253" s="39"/>
      <c r="B253" s="39"/>
      <c r="C253" s="39"/>
      <c r="D253" s="39"/>
      <c r="E253" s="39"/>
      <c r="F253" s="39"/>
      <c r="G253" s="10"/>
      <c r="H253" s="10"/>
      <c r="I253" s="10"/>
      <c r="J253" s="10"/>
      <c r="K253" s="10"/>
    </row>
    <row r="254" spans="1:11" ht="23.25">
      <c r="A254" s="39"/>
      <c r="B254" s="39"/>
      <c r="C254" s="39"/>
      <c r="D254" s="39"/>
      <c r="E254" s="39"/>
      <c r="F254" s="39"/>
      <c r="G254" s="10"/>
      <c r="H254" s="10"/>
      <c r="I254" s="10"/>
      <c r="J254" s="10"/>
      <c r="K254" s="10"/>
    </row>
    <row r="255" spans="1:11" ht="23.25">
      <c r="A255" s="39"/>
      <c r="B255" s="39"/>
      <c r="C255" s="39"/>
      <c r="D255" s="39"/>
      <c r="E255" s="39"/>
      <c r="F255" s="39"/>
      <c r="G255" s="10"/>
      <c r="H255" s="10"/>
      <c r="I255" s="10"/>
      <c r="J255" s="10"/>
      <c r="K255" s="10"/>
    </row>
    <row r="256" spans="1:11" ht="23.25">
      <c r="A256" s="39"/>
      <c r="B256" s="39"/>
      <c r="C256" s="39"/>
      <c r="D256" s="39"/>
      <c r="E256" s="39"/>
      <c r="F256" s="39"/>
      <c r="G256" s="10"/>
      <c r="H256" s="10"/>
      <c r="I256" s="10"/>
      <c r="J256" s="10"/>
      <c r="K256" s="10"/>
    </row>
    <row r="257" spans="1:11" ht="23.25">
      <c r="A257" s="39"/>
      <c r="B257" s="39"/>
      <c r="C257" s="39"/>
      <c r="D257" s="39"/>
      <c r="E257" s="39"/>
      <c r="F257" s="39"/>
      <c r="G257" s="10"/>
      <c r="H257" s="10"/>
      <c r="I257" s="10"/>
      <c r="J257" s="10"/>
      <c r="K257" s="10"/>
    </row>
    <row r="258" spans="1:11" ht="23.25">
      <c r="A258" s="39"/>
      <c r="B258" s="39"/>
      <c r="C258" s="39"/>
      <c r="D258" s="39"/>
      <c r="E258" s="39"/>
      <c r="F258" s="39"/>
      <c r="G258" s="10"/>
      <c r="H258" s="10"/>
      <c r="I258" s="10"/>
      <c r="J258" s="10"/>
      <c r="K258" s="10"/>
    </row>
    <row r="259" spans="1:11" ht="23.25">
      <c r="A259" s="39"/>
      <c r="B259" s="39"/>
      <c r="C259" s="39"/>
      <c r="D259" s="39"/>
      <c r="E259" s="39"/>
      <c r="F259" s="39"/>
      <c r="G259" s="10"/>
      <c r="H259" s="10"/>
      <c r="I259" s="10"/>
      <c r="J259" s="10"/>
      <c r="K259" s="10"/>
    </row>
    <row r="260" spans="1:11" ht="23.25">
      <c r="A260" s="39"/>
      <c r="B260" s="39"/>
      <c r="C260" s="39"/>
      <c r="D260" s="39"/>
      <c r="E260" s="39"/>
      <c r="F260" s="39"/>
      <c r="G260" s="10"/>
      <c r="H260" s="10"/>
      <c r="I260" s="10"/>
      <c r="J260" s="10"/>
      <c r="K260" s="10"/>
    </row>
    <row r="261" spans="1:11" ht="23.25">
      <c r="A261" s="39"/>
      <c r="B261" s="39"/>
      <c r="C261" s="39"/>
      <c r="D261" s="39"/>
      <c r="E261" s="39"/>
      <c r="F261" s="39"/>
      <c r="G261" s="10"/>
      <c r="H261" s="10"/>
      <c r="I261" s="10"/>
      <c r="J261" s="10"/>
      <c r="K261" s="10"/>
    </row>
    <row r="262" spans="1:11" ht="23.25">
      <c r="A262" s="39"/>
      <c r="B262" s="39"/>
      <c r="C262" s="39"/>
      <c r="D262" s="39"/>
      <c r="E262" s="39"/>
      <c r="F262" s="39"/>
      <c r="G262" s="10"/>
      <c r="H262" s="10"/>
      <c r="I262" s="10"/>
      <c r="J262" s="10"/>
      <c r="K262" s="10"/>
    </row>
    <row r="263" spans="1:11" ht="23.25">
      <c r="A263" s="39"/>
      <c r="B263" s="39"/>
      <c r="C263" s="39"/>
      <c r="D263" s="39"/>
      <c r="E263" s="39"/>
      <c r="F263" s="39"/>
      <c r="G263" s="10"/>
      <c r="H263" s="10"/>
      <c r="I263" s="10"/>
      <c r="J263" s="10"/>
      <c r="K263" s="10"/>
    </row>
    <row r="264" spans="1:11" ht="23.25">
      <c r="A264" s="39"/>
      <c r="B264" s="39"/>
      <c r="C264" s="39"/>
      <c r="D264" s="39"/>
      <c r="E264" s="39"/>
      <c r="F264" s="39"/>
      <c r="G264" s="10"/>
      <c r="H264" s="10"/>
      <c r="I264" s="10"/>
      <c r="J264" s="10"/>
      <c r="K264" s="10"/>
    </row>
    <row r="265" spans="1:11" ht="23.25">
      <c r="A265" s="39"/>
      <c r="B265" s="39"/>
      <c r="C265" s="39"/>
      <c r="D265" s="39"/>
      <c r="E265" s="39"/>
      <c r="F265" s="39"/>
      <c r="G265" s="10"/>
      <c r="H265" s="10"/>
      <c r="I265" s="10"/>
      <c r="J265" s="10"/>
      <c r="K265" s="10"/>
    </row>
    <row r="266" spans="1:11" ht="23.25">
      <c r="A266" s="39"/>
      <c r="B266" s="39"/>
      <c r="C266" s="39"/>
      <c r="D266" s="39"/>
      <c r="E266" s="39"/>
      <c r="F266" s="39"/>
      <c r="G266" s="10"/>
      <c r="H266" s="10"/>
      <c r="I266" s="10"/>
      <c r="J266" s="10"/>
      <c r="K266" s="10"/>
    </row>
    <row r="267" spans="1:11" ht="23.25">
      <c r="A267" s="39"/>
      <c r="B267" s="39"/>
      <c r="C267" s="39"/>
      <c r="D267" s="39"/>
      <c r="E267" s="39"/>
      <c r="F267" s="39"/>
      <c r="G267" s="10"/>
      <c r="H267" s="10"/>
      <c r="I267" s="10"/>
      <c r="J267" s="10"/>
      <c r="K267" s="10"/>
    </row>
    <row r="268" spans="1:11" ht="23.25">
      <c r="A268" s="39"/>
      <c r="B268" s="39"/>
      <c r="C268" s="39"/>
      <c r="D268" s="39"/>
      <c r="E268" s="39"/>
      <c r="F268" s="39"/>
      <c r="G268" s="10"/>
      <c r="H268" s="10"/>
      <c r="I268" s="10"/>
      <c r="J268" s="10"/>
      <c r="K268" s="10"/>
    </row>
    <row r="269" spans="1:11" ht="23.25">
      <c r="A269" s="39"/>
      <c r="B269" s="39"/>
      <c r="C269" s="39"/>
      <c r="D269" s="39"/>
      <c r="E269" s="39"/>
      <c r="F269" s="39"/>
      <c r="G269" s="10"/>
      <c r="H269" s="10"/>
      <c r="I269" s="10"/>
      <c r="J269" s="10"/>
      <c r="K269" s="10"/>
    </row>
    <row r="270" spans="1:11" ht="23.25">
      <c r="A270" s="39"/>
      <c r="B270" s="39"/>
      <c r="C270" s="39"/>
      <c r="D270" s="39"/>
      <c r="E270" s="39"/>
      <c r="F270" s="39"/>
      <c r="G270" s="10"/>
      <c r="H270" s="10"/>
      <c r="I270" s="10"/>
      <c r="J270" s="10"/>
      <c r="K270" s="10"/>
    </row>
    <row r="271" spans="1:11" ht="23.25">
      <c r="A271" s="39"/>
      <c r="B271" s="39"/>
      <c r="C271" s="39"/>
      <c r="D271" s="39"/>
      <c r="E271" s="39"/>
      <c r="F271" s="39"/>
      <c r="G271" s="10"/>
      <c r="H271" s="10"/>
      <c r="I271" s="10"/>
      <c r="J271" s="10"/>
      <c r="K271" s="10"/>
    </row>
    <row r="272" spans="1:11" ht="23.25">
      <c r="A272" s="39"/>
      <c r="B272" s="39"/>
      <c r="C272" s="39"/>
      <c r="D272" s="39"/>
      <c r="E272" s="39"/>
      <c r="F272" s="39"/>
      <c r="G272" s="10"/>
      <c r="H272" s="10"/>
      <c r="I272" s="10"/>
      <c r="J272" s="10"/>
      <c r="K272" s="10"/>
    </row>
    <row r="273" spans="1:11" ht="23.25">
      <c r="A273" s="39"/>
      <c r="B273" s="39"/>
      <c r="C273" s="39"/>
      <c r="D273" s="39"/>
      <c r="E273" s="39"/>
      <c r="F273" s="39"/>
      <c r="G273" s="10"/>
      <c r="H273" s="10"/>
      <c r="I273" s="10"/>
      <c r="J273" s="10"/>
      <c r="K273" s="10"/>
    </row>
    <row r="274" spans="1:11" ht="23.25">
      <c r="A274" s="39"/>
      <c r="B274" s="39"/>
      <c r="C274" s="39"/>
      <c r="D274" s="39"/>
      <c r="E274" s="39"/>
      <c r="F274" s="39"/>
      <c r="G274" s="10"/>
      <c r="H274" s="10"/>
      <c r="I274" s="10"/>
      <c r="J274" s="10"/>
      <c r="K274" s="10"/>
    </row>
    <row r="275" spans="1:11" ht="23.25">
      <c r="A275" s="39"/>
      <c r="B275" s="39"/>
      <c r="C275" s="39"/>
      <c r="D275" s="39"/>
      <c r="E275" s="39"/>
      <c r="F275" s="39"/>
      <c r="G275" s="10"/>
      <c r="H275" s="10"/>
      <c r="I275" s="10"/>
      <c r="J275" s="10"/>
      <c r="K275" s="10"/>
    </row>
    <row r="276" spans="1:11" ht="23.25">
      <c r="A276" s="39"/>
      <c r="B276" s="39"/>
      <c r="C276" s="39"/>
      <c r="D276" s="39"/>
      <c r="E276" s="39"/>
      <c r="F276" s="39"/>
      <c r="G276" s="10"/>
      <c r="H276" s="10"/>
      <c r="I276" s="10"/>
      <c r="J276" s="10"/>
      <c r="K276" s="10"/>
    </row>
    <row r="277" spans="1:11" ht="23.25">
      <c r="A277" s="39"/>
      <c r="B277" s="39"/>
      <c r="C277" s="39"/>
      <c r="D277" s="39"/>
      <c r="E277" s="39"/>
      <c r="F277" s="39"/>
      <c r="G277" s="10"/>
      <c r="H277" s="10"/>
      <c r="I277" s="10"/>
      <c r="J277" s="10"/>
      <c r="K277" s="10"/>
    </row>
    <row r="278" spans="1:11" ht="23.25">
      <c r="A278" s="39"/>
      <c r="B278" s="39"/>
      <c r="C278" s="39"/>
      <c r="D278" s="39"/>
      <c r="E278" s="39"/>
      <c r="F278" s="39"/>
      <c r="G278" s="10"/>
      <c r="H278" s="10"/>
      <c r="I278" s="10"/>
      <c r="J278" s="10"/>
      <c r="K278" s="10"/>
    </row>
    <row r="279" spans="1:11" ht="23.25">
      <c r="A279" s="39"/>
      <c r="B279" s="39"/>
      <c r="C279" s="39"/>
      <c r="D279" s="39"/>
      <c r="E279" s="39"/>
      <c r="F279" s="39"/>
      <c r="G279" s="10"/>
      <c r="H279" s="10"/>
      <c r="I279" s="10"/>
      <c r="J279" s="10"/>
      <c r="K279" s="10"/>
    </row>
    <row r="280" spans="1:11" ht="23.25">
      <c r="A280" s="39"/>
      <c r="B280" s="39"/>
      <c r="C280" s="39"/>
      <c r="D280" s="39"/>
      <c r="E280" s="39"/>
      <c r="F280" s="39"/>
      <c r="G280" s="10"/>
      <c r="H280" s="10"/>
      <c r="I280" s="10"/>
      <c r="J280" s="10"/>
      <c r="K280" s="10"/>
    </row>
    <row r="281" spans="1:11" ht="23.25">
      <c r="A281" s="39"/>
      <c r="B281" s="39"/>
      <c r="C281" s="39"/>
      <c r="D281" s="39"/>
      <c r="E281" s="39"/>
      <c r="F281" s="39"/>
      <c r="G281" s="10"/>
      <c r="H281" s="10"/>
      <c r="I281" s="10"/>
      <c r="J281" s="10"/>
      <c r="K281" s="10"/>
    </row>
    <row r="282" spans="1:11" ht="23.25">
      <c r="A282" s="39"/>
      <c r="B282" s="39"/>
      <c r="C282" s="39"/>
      <c r="D282" s="39"/>
      <c r="E282" s="39"/>
      <c r="F282" s="39"/>
      <c r="G282" s="10"/>
      <c r="H282" s="10"/>
      <c r="I282" s="10"/>
      <c r="J282" s="10"/>
      <c r="K282" s="10"/>
    </row>
    <row r="283" spans="1:11" ht="23.25">
      <c r="A283" s="39"/>
      <c r="B283" s="39"/>
      <c r="C283" s="39"/>
      <c r="D283" s="39"/>
      <c r="E283" s="39"/>
      <c r="F283" s="39"/>
      <c r="G283" s="10"/>
      <c r="H283" s="10"/>
      <c r="I283" s="10"/>
      <c r="J283" s="10"/>
      <c r="K283" s="10"/>
    </row>
    <row r="284" spans="1:11" ht="23.25">
      <c r="A284" s="39"/>
      <c r="B284" s="39"/>
      <c r="C284" s="39"/>
      <c r="D284" s="39"/>
      <c r="E284" s="39"/>
      <c r="F284" s="39"/>
      <c r="G284" s="10"/>
      <c r="H284" s="10"/>
      <c r="I284" s="10"/>
      <c r="J284" s="10"/>
      <c r="K284" s="10"/>
    </row>
    <row r="285" spans="1:11" ht="23.25">
      <c r="A285" s="39"/>
      <c r="B285" s="39"/>
      <c r="C285" s="39"/>
      <c r="D285" s="39"/>
      <c r="E285" s="39"/>
      <c r="F285" s="39"/>
      <c r="G285" s="10"/>
      <c r="H285" s="10"/>
      <c r="I285" s="10"/>
      <c r="J285" s="10"/>
      <c r="K285" s="10"/>
    </row>
    <row r="286" spans="1:11" ht="23.25">
      <c r="A286" s="39"/>
      <c r="B286" s="39"/>
      <c r="C286" s="39"/>
      <c r="D286" s="39"/>
      <c r="E286" s="39"/>
      <c r="F286" s="39"/>
      <c r="G286" s="10"/>
      <c r="H286" s="10"/>
      <c r="I286" s="10"/>
      <c r="J286" s="10"/>
      <c r="K286" s="10"/>
    </row>
    <row r="287" spans="1:11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23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23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23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23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23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23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23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23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</sheetData>
  <mergeCells count="5">
    <mergeCell ref="D7:E7"/>
    <mergeCell ref="C1:E1"/>
    <mergeCell ref="C2:E2"/>
    <mergeCell ref="C3:E3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53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71" sqref="B171"/>
    </sheetView>
  </sheetViews>
  <sheetFormatPr defaultColWidth="11.28125" defaultRowHeight="12.75"/>
  <cols>
    <col min="1" max="1" width="27.57421875" style="53" customWidth="1"/>
    <col min="2" max="2" width="45.00390625" style="53" customWidth="1"/>
    <col min="3" max="3" width="5.421875" style="53" customWidth="1"/>
    <col min="4" max="4" width="13.00390625" style="53" customWidth="1"/>
    <col min="5" max="5" width="7.28125" style="53" hidden="1" customWidth="1"/>
    <col min="6" max="6" width="12.140625" style="53" customWidth="1"/>
    <col min="7" max="7" width="12.00390625" style="53" customWidth="1"/>
    <col min="8" max="8" width="11.8515625" style="53" bestFit="1" customWidth="1"/>
    <col min="9" max="10" width="11.57421875" style="53" customWidth="1"/>
    <col min="11" max="11" width="0.13671875" style="53" customWidth="1"/>
    <col min="12" max="12" width="0.5625" style="53" hidden="1" customWidth="1"/>
    <col min="13" max="13" width="5.421875" style="53" customWidth="1"/>
    <col min="14" max="15" width="11.7109375" style="53" customWidth="1"/>
    <col min="16" max="17" width="11.8515625" style="53" customWidth="1"/>
    <col min="18" max="18" width="6.140625" style="53" hidden="1" customWidth="1"/>
    <col min="19" max="19" width="6.00390625" style="53" customWidth="1"/>
    <col min="20" max="20" width="0.13671875" style="53" hidden="1" customWidth="1"/>
    <col min="21" max="21" width="12.7109375" style="53" customWidth="1"/>
    <col min="22" max="22" width="9.140625" style="53" hidden="1" customWidth="1"/>
    <col min="23" max="23" width="8.421875" style="53" hidden="1" customWidth="1"/>
    <col min="24" max="24" width="7.8515625" style="53" hidden="1" customWidth="1"/>
    <col min="25" max="25" width="6.28125" style="53" customWidth="1"/>
    <col min="26" max="26" width="8.28125" style="53" hidden="1" customWidth="1"/>
    <col min="27" max="27" width="10.00390625" style="53" hidden="1" customWidth="1"/>
    <col min="28" max="28" width="11.8515625" style="53" customWidth="1"/>
    <col min="29" max="29" width="11.57421875" style="53" customWidth="1"/>
    <col min="30" max="31" width="12.00390625" style="53" customWidth="1"/>
    <col min="32" max="32" width="6.7109375" style="53" hidden="1" customWidth="1"/>
    <col min="33" max="33" width="6.57421875" style="53" hidden="1" customWidth="1"/>
    <col min="34" max="34" width="12.57421875" style="53" customWidth="1"/>
    <col min="35" max="35" width="0.13671875" style="53" hidden="1" customWidth="1"/>
    <col min="36" max="36" width="0.71875" style="53" hidden="1" customWidth="1"/>
    <col min="37" max="37" width="8.8515625" style="53" hidden="1" customWidth="1"/>
    <col min="38" max="38" width="6.00390625" style="53" hidden="1" customWidth="1"/>
    <col min="39" max="39" width="6.140625" style="53" hidden="1" customWidth="1"/>
    <col min="40" max="40" width="7.28125" style="53" hidden="1" customWidth="1"/>
    <col min="41" max="41" width="3.7109375" style="53" hidden="1" customWidth="1"/>
    <col min="42" max="42" width="3.8515625" style="53" hidden="1" customWidth="1"/>
    <col min="43" max="43" width="4.28125" style="53" hidden="1" customWidth="1"/>
    <col min="44" max="44" width="4.140625" style="53" hidden="1" customWidth="1"/>
    <col min="45" max="45" width="1.8515625" style="53" hidden="1" customWidth="1"/>
    <col min="46" max="46" width="6.140625" style="53" hidden="1" customWidth="1"/>
    <col min="47" max="47" width="7.8515625" style="53" hidden="1" customWidth="1"/>
    <col min="48" max="16384" width="11.28125" style="53" customWidth="1"/>
  </cols>
  <sheetData>
    <row r="1" spans="1:54" ht="18.75">
      <c r="A1" s="49"/>
      <c r="B1" s="50" t="s">
        <v>808</v>
      </c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2"/>
      <c r="AU1" s="8"/>
      <c r="AV1" s="8"/>
      <c r="AW1" s="8"/>
      <c r="AX1" s="8"/>
      <c r="AY1" s="8"/>
      <c r="AZ1" s="8"/>
      <c r="BA1" s="8"/>
      <c r="BB1" s="8"/>
    </row>
    <row r="2" spans="1:54" ht="45" customHeight="1">
      <c r="A2" s="49"/>
      <c r="D2" s="287" t="s">
        <v>809</v>
      </c>
      <c r="E2" s="277" t="s">
        <v>810</v>
      </c>
      <c r="F2" s="277" t="s">
        <v>811</v>
      </c>
      <c r="G2" s="280" t="s">
        <v>812</v>
      </c>
      <c r="H2" s="281"/>
      <c r="I2" s="282"/>
      <c r="J2" s="54" t="s">
        <v>813</v>
      </c>
      <c r="K2" s="54" t="s">
        <v>814</v>
      </c>
      <c r="L2" s="54" t="s">
        <v>815</v>
      </c>
      <c r="M2" s="54" t="s">
        <v>816</v>
      </c>
      <c r="N2" s="54" t="s">
        <v>817</v>
      </c>
      <c r="O2" s="55"/>
      <c r="P2" s="55"/>
      <c r="Q2" s="54" t="s">
        <v>818</v>
      </c>
      <c r="R2" s="54" t="s">
        <v>819</v>
      </c>
      <c r="S2" s="56" t="s">
        <v>820</v>
      </c>
      <c r="T2" s="285" t="s">
        <v>821</v>
      </c>
      <c r="U2" s="54" t="s">
        <v>822</v>
      </c>
      <c r="V2" s="54" t="s">
        <v>823</v>
      </c>
      <c r="W2" s="285" t="s">
        <v>824</v>
      </c>
      <c r="X2" s="54" t="s">
        <v>815</v>
      </c>
      <c r="Y2" s="54" t="s">
        <v>825</v>
      </c>
      <c r="Z2" s="285" t="s">
        <v>826</v>
      </c>
      <c r="AA2" s="285" t="s">
        <v>827</v>
      </c>
      <c r="AB2" s="54" t="s">
        <v>828</v>
      </c>
      <c r="AC2" s="55"/>
      <c r="AD2" s="55"/>
      <c r="AE2" s="54" t="s">
        <v>822</v>
      </c>
      <c r="AF2" s="283" t="s">
        <v>829</v>
      </c>
      <c r="AG2" s="54" t="s">
        <v>815</v>
      </c>
      <c r="AH2" s="54" t="s">
        <v>822</v>
      </c>
      <c r="AI2" s="56" t="s">
        <v>830</v>
      </c>
      <c r="AJ2" s="54" t="s">
        <v>815</v>
      </c>
      <c r="AK2" s="54" t="s">
        <v>815</v>
      </c>
      <c r="AL2" s="54" t="s">
        <v>831</v>
      </c>
      <c r="AM2" s="55"/>
      <c r="AN2" s="55"/>
      <c r="AO2" s="54" t="s">
        <v>818</v>
      </c>
      <c r="AP2" s="56" t="s">
        <v>832</v>
      </c>
      <c r="AQ2" s="54" t="s">
        <v>815</v>
      </c>
      <c r="AR2" s="54" t="s">
        <v>822</v>
      </c>
      <c r="AS2" s="54" t="s">
        <v>815</v>
      </c>
      <c r="AT2" s="52"/>
      <c r="AU2" s="57">
        <v>0</v>
      </c>
      <c r="AV2" s="8"/>
      <c r="AW2" s="8"/>
      <c r="AX2" s="8"/>
      <c r="AY2" s="8"/>
      <c r="AZ2" s="8"/>
      <c r="BA2" s="8"/>
      <c r="BB2" s="8"/>
    </row>
    <row r="3" spans="1:54" ht="30" customHeight="1">
      <c r="A3" s="58" t="s">
        <v>833</v>
      </c>
      <c r="B3" s="59" t="s">
        <v>565</v>
      </c>
      <c r="C3" s="59"/>
      <c r="D3" s="288"/>
      <c r="E3" s="278"/>
      <c r="F3" s="279"/>
      <c r="G3" s="54" t="s">
        <v>834</v>
      </c>
      <c r="H3" s="54" t="s">
        <v>837</v>
      </c>
      <c r="I3" s="54" t="s">
        <v>838</v>
      </c>
      <c r="J3" s="54" t="s">
        <v>839</v>
      </c>
      <c r="K3" s="54" t="s">
        <v>840</v>
      </c>
      <c r="L3" s="54" t="s">
        <v>841</v>
      </c>
      <c r="M3" s="54" t="s">
        <v>842</v>
      </c>
      <c r="N3" s="54" t="s">
        <v>843</v>
      </c>
      <c r="O3" s="54" t="s">
        <v>844</v>
      </c>
      <c r="P3" s="54" t="s">
        <v>845</v>
      </c>
      <c r="Q3" s="54" t="s">
        <v>846</v>
      </c>
      <c r="R3" s="54" t="s">
        <v>847</v>
      </c>
      <c r="S3" s="54" t="s">
        <v>848</v>
      </c>
      <c r="T3" s="286"/>
      <c r="U3" s="54" t="s">
        <v>849</v>
      </c>
      <c r="V3" s="54" t="s">
        <v>850</v>
      </c>
      <c r="W3" s="286"/>
      <c r="X3" s="54" t="s">
        <v>851</v>
      </c>
      <c r="Y3" s="54" t="s">
        <v>842</v>
      </c>
      <c r="Z3" s="286"/>
      <c r="AA3" s="286"/>
      <c r="AB3" s="54" t="s">
        <v>852</v>
      </c>
      <c r="AC3" s="54" t="s">
        <v>853</v>
      </c>
      <c r="AD3" s="54" t="s">
        <v>854</v>
      </c>
      <c r="AE3" s="54" t="s">
        <v>855</v>
      </c>
      <c r="AF3" s="284"/>
      <c r="AG3" s="54" t="s">
        <v>856</v>
      </c>
      <c r="AH3" s="54" t="s">
        <v>857</v>
      </c>
      <c r="AI3" s="54" t="s">
        <v>857</v>
      </c>
      <c r="AJ3" s="54" t="s">
        <v>858</v>
      </c>
      <c r="AK3" s="54" t="s">
        <v>859</v>
      </c>
      <c r="AL3" s="54" t="s">
        <v>860</v>
      </c>
      <c r="AM3" s="54" t="s">
        <v>861</v>
      </c>
      <c r="AN3" s="54" t="s">
        <v>862</v>
      </c>
      <c r="AO3" s="54" t="s">
        <v>863</v>
      </c>
      <c r="AP3" s="54" t="s">
        <v>863</v>
      </c>
      <c r="AQ3" s="54" t="s">
        <v>864</v>
      </c>
      <c r="AR3" s="54" t="s">
        <v>865</v>
      </c>
      <c r="AS3" s="54" t="s">
        <v>842</v>
      </c>
      <c r="AT3" s="19" t="s">
        <v>866</v>
      </c>
      <c r="AU3" s="60" t="s">
        <v>842</v>
      </c>
      <c r="AV3" s="8"/>
      <c r="AW3" s="8"/>
      <c r="AX3" s="8"/>
      <c r="AY3" s="8"/>
      <c r="AZ3" s="8"/>
      <c r="BA3" s="8"/>
      <c r="BB3" s="8"/>
    </row>
    <row r="4" spans="1:54" ht="19.5" customHeight="1">
      <c r="A4" s="295" t="s">
        <v>867</v>
      </c>
      <c r="B4" s="299" t="s">
        <v>868</v>
      </c>
      <c r="C4" s="54" t="s">
        <v>869</v>
      </c>
      <c r="D4" s="62">
        <f aca="true" t="shared" si="0" ref="D4:K4">D5+D6</f>
        <v>11546816.506068252</v>
      </c>
      <c r="E4" s="62">
        <f t="shared" si="0"/>
        <v>12199533.832110127</v>
      </c>
      <c r="F4" s="62">
        <f>F5+F6</f>
        <v>9085914.025688294</v>
      </c>
      <c r="G4" s="62">
        <f t="shared" si="0"/>
        <v>934008.844208404</v>
      </c>
      <c r="H4" s="62">
        <f t="shared" si="0"/>
        <v>1081170.6394013455</v>
      </c>
      <c r="I4" s="62">
        <f t="shared" si="0"/>
        <v>1365901.0786997215</v>
      </c>
      <c r="J4" s="62">
        <f t="shared" si="0"/>
        <v>3381080.562309471</v>
      </c>
      <c r="K4" s="62">
        <f t="shared" si="0"/>
        <v>0</v>
      </c>
      <c r="L4" s="63" t="e">
        <f aca="true" t="shared" si="1" ref="L4:L12">J4/K4*100</f>
        <v>#DIV/0!</v>
      </c>
      <c r="M4" s="63">
        <f>J4/F4*100</f>
        <v>37.21233276861587</v>
      </c>
      <c r="N4" s="62">
        <f>N5+N6</f>
        <v>1941528.7308267152</v>
      </c>
      <c r="O4" s="62">
        <f>O5+O6</f>
        <v>1262368.1779497913</v>
      </c>
      <c r="P4" s="62">
        <f>P5+P6</f>
        <v>1010601.7614436704</v>
      </c>
      <c r="Q4" s="62">
        <f>Q5+Q6</f>
        <v>4214498.670220178</v>
      </c>
      <c r="R4" s="62">
        <f>R5+R6</f>
        <v>0</v>
      </c>
      <c r="S4" s="63">
        <f>Q4/F4*100</f>
        <v>46.384971928026935</v>
      </c>
      <c r="T4" s="62">
        <f>T5+T6</f>
        <v>0</v>
      </c>
      <c r="U4" s="62">
        <f>J4+Q4</f>
        <v>7595579.232529649</v>
      </c>
      <c r="V4" s="62">
        <f>V5+V6</f>
        <v>0</v>
      </c>
      <c r="W4" s="62"/>
      <c r="X4" s="63"/>
      <c r="Y4" s="63">
        <f>U4/F4*100</f>
        <v>83.59730469664282</v>
      </c>
      <c r="Z4" s="64" t="e">
        <f>U4/V4*100</f>
        <v>#DIV/0!</v>
      </c>
      <c r="AA4" s="65">
        <f>U4/F4*100</f>
        <v>83.59730469664282</v>
      </c>
      <c r="AB4" s="66">
        <f>AB5+AB6</f>
        <v>1913271.925333276</v>
      </c>
      <c r="AC4" s="66">
        <f>AC5+AC6</f>
        <v>1188148.5155829822</v>
      </c>
      <c r="AD4" s="66">
        <f>AD5+AD6</f>
        <v>1069469.3447478572</v>
      </c>
      <c r="AE4" s="66">
        <f>AE5+AE6</f>
        <v>4170892.6856641145</v>
      </c>
      <c r="AF4" s="66">
        <f>AF5+AF6</f>
        <v>0</v>
      </c>
      <c r="AG4" s="67" t="e">
        <f aca="true" t="shared" si="2" ref="AG4:AG25">AE4/AF4*100</f>
        <v>#DIV/0!</v>
      </c>
      <c r="AH4" s="66">
        <f>AH5+AH6</f>
        <v>11766471.918193763</v>
      </c>
      <c r="AI4" s="66">
        <f>V4+AF4</f>
        <v>0</v>
      </c>
      <c r="AJ4" s="67" t="e">
        <f aca="true" t="shared" si="3" ref="AJ4:AJ67">AH4/AI4*100</f>
        <v>#DIV/0!</v>
      </c>
      <c r="AK4" s="66">
        <f>AH4/F4*100</f>
        <v>129.5023470938292</v>
      </c>
      <c r="AL4" s="66">
        <f>AL5+AL6</f>
        <v>0</v>
      </c>
      <c r="AM4" s="66">
        <f>AM5+AM6</f>
        <v>0</v>
      </c>
      <c r="AN4" s="66">
        <f>AN5+AN6</f>
        <v>0</v>
      </c>
      <c r="AO4" s="66">
        <f>AO5+AO6</f>
        <v>0</v>
      </c>
      <c r="AP4" s="66">
        <f>F4-AI4</f>
        <v>9085914.025688294</v>
      </c>
      <c r="AQ4" s="65"/>
      <c r="AR4" s="66">
        <f>AR5+AR6</f>
        <v>11766471.918193763</v>
      </c>
      <c r="AS4" s="65">
        <f>AR4/F4*100</f>
        <v>129.5023470938292</v>
      </c>
      <c r="AT4" s="68">
        <f>AR4/11</f>
        <v>1069679.265290342</v>
      </c>
      <c r="AU4" s="68">
        <f>AT4+AR4</f>
        <v>12836151.183484105</v>
      </c>
      <c r="AV4" s="8"/>
      <c r="AW4" s="8"/>
      <c r="AX4" s="8"/>
      <c r="AY4" s="8"/>
      <c r="AZ4" s="8"/>
      <c r="BA4" s="8"/>
      <c r="BB4" s="8"/>
    </row>
    <row r="5" spans="1:54" ht="17.25" customHeight="1">
      <c r="A5" s="296"/>
      <c r="B5" s="296"/>
      <c r="C5" s="54" t="s">
        <v>870</v>
      </c>
      <c r="D5" s="62">
        <f>D8+D26+D57+D75+D96+D131+D176</f>
        <v>5555099.806068252</v>
      </c>
      <c r="E5" s="62">
        <f>E8+E26+E57+E75+E96+E131+E176</f>
        <v>7595287.232110128</v>
      </c>
      <c r="F5" s="62">
        <f>F8+F26+F57+F75+F96+F131+F176</f>
        <v>4410197.325688293</v>
      </c>
      <c r="G5" s="62">
        <f>G8+G26+G57+G75+G96+G131+G176+G195+G184+G80+G218+G232+G266+G45+G277</f>
        <v>547404.3442084038</v>
      </c>
      <c r="H5" s="62">
        <f>H8+H26+H57+H75+H96+H131+H176+H195+H184+H80+H218+H232+H266+H45+H277</f>
        <v>642906.5394013457</v>
      </c>
      <c r="I5" s="62">
        <f>I8+I26+I57+I75+I96+I131+I176+I195+I184+I80+I218+I232+I266+I45+I277</f>
        <v>1024856.8786997214</v>
      </c>
      <c r="J5" s="62">
        <f>J8+J26+J57+J75+J96+J131+J176+J195+J184+J80+J218+J232+J266+J45+J277</f>
        <v>2215167.762309471</v>
      </c>
      <c r="K5" s="62">
        <f>K8+K26+K57+K75+K96+K131+K176+K195+K184+K80+K218+K232+K266+K45+K277+K280</f>
        <v>0</v>
      </c>
      <c r="L5" s="63" t="e">
        <f t="shared" si="1"/>
        <v>#DIV/0!</v>
      </c>
      <c r="M5" s="63">
        <f aca="true" t="shared" si="4" ref="M5:M67">J5/F5*100</f>
        <v>50.228314034990554</v>
      </c>
      <c r="N5" s="62">
        <f>N8+N26+N57+N75+N96+N131+N176+N195+N184+N80+N218+N232+N266+N45+N277+N280</f>
        <v>1434949.8308267153</v>
      </c>
      <c r="O5" s="62">
        <f>O8+O26+O57+O75+O96+O131+O176+O195+O184+O80+O218+O232+O266+O45+O277+O280</f>
        <v>936700.6779497913</v>
      </c>
      <c r="P5" s="62">
        <f>P8+P26+P57+P75+P96+P131+P176+P195+P184+P80+P218+P232+P266+P45+P277+P280+P279</f>
        <v>718812.0614436703</v>
      </c>
      <c r="Q5" s="62">
        <f>Q8+Q26+Q57+Q75+Q96+Q131+Q176+Q195+Q184+Q80+Q218+Q232+Q266+Q45+Q277+Q280</f>
        <v>3090462.570220178</v>
      </c>
      <c r="R5" s="62">
        <f>R8+R26+R57+R75+R96+R131+R176+R195+R184+R80+R218+R232+R266+R45+R277+R280</f>
        <v>0</v>
      </c>
      <c r="S5" s="63">
        <f>Q5/F5*100</f>
        <v>70.0753808048227</v>
      </c>
      <c r="T5" s="62">
        <f>T8+T26+T57+T75+T96+T131+T176+T195+T184+T80+T218+T232+T266+T45+T277+T280</f>
        <v>0</v>
      </c>
      <c r="U5" s="62">
        <f aca="true" t="shared" si="5" ref="U5:V68">J5+Q5</f>
        <v>5305630.332529649</v>
      </c>
      <c r="V5" s="62">
        <f>V8+V26+V57+V75+V96+V131+V176+V195+V184+V80+V218+V232+V266+V45+V277+V280</f>
        <v>0</v>
      </c>
      <c r="W5" s="62"/>
      <c r="X5" s="63"/>
      <c r="Y5" s="63">
        <f aca="true" t="shared" si="6" ref="Y5:Y67">U5/F5*100</f>
        <v>120.30369483981325</v>
      </c>
      <c r="Z5" s="64" t="e">
        <f aca="true" t="shared" si="7" ref="Z5:Z67">U5/V5*100</f>
        <v>#DIV/0!</v>
      </c>
      <c r="AA5" s="65">
        <f aca="true" t="shared" si="8" ref="AA5:AA70">U5/F5*100</f>
        <v>120.30369483981325</v>
      </c>
      <c r="AB5" s="62">
        <f>AB8+AB26+AB57+AB75+AB96+AB131+AB176+AB195+AB184+AB80+AB218+AB232+AB266+AB45+AB277+AB280</f>
        <v>1228100.925333276</v>
      </c>
      <c r="AC5" s="66">
        <f>AC8+AC26+AC57+AC75+AC96+AC131+AC176+AC195+AC184+AC80+AC218+AC232+AC266+AC45+AC277+AC280</f>
        <v>867243.1155829822</v>
      </c>
      <c r="AD5" s="66">
        <f>AD8+AD26+AD57+AD75+AD96+AD131+AD176+AD195+AD184+AD80+AD218+AD232+AD266+AD45+AD277+AD280</f>
        <v>762922.0447478571</v>
      </c>
      <c r="AE5" s="66">
        <f>AE8+AE26+AE57+AE75+AE96+AE131+AE176+AE195+AE184+AE80+AE218+AE232+AE266+AE45+AE277+AE280</f>
        <v>2858268.9856641144</v>
      </c>
      <c r="AF5" s="66">
        <f>AF8+AF26+AF57+AF75+AF96+AF131+AF176</f>
        <v>0</v>
      </c>
      <c r="AG5" s="67" t="e">
        <f t="shared" si="2"/>
        <v>#DIV/0!</v>
      </c>
      <c r="AH5" s="66">
        <f>AH8+AH26+AH57+AH75+AH96+AH131+AH176+AH195+AH184+AH80+AH218+AH232+AH266+AH45+AH277+AH280</f>
        <v>8163899.3181937635</v>
      </c>
      <c r="AI5" s="66">
        <f aca="true" t="shared" si="9" ref="AI5:AI70">V5+AF5</f>
        <v>0</v>
      </c>
      <c r="AJ5" s="67" t="e">
        <f t="shared" si="3"/>
        <v>#DIV/0!</v>
      </c>
      <c r="AK5" s="66">
        <f aca="true" t="shared" si="10" ref="AK5:AK68">AH5/F5*100</f>
        <v>185.1141505764628</v>
      </c>
      <c r="AL5" s="66">
        <f>AL8+AL26+AL57+AL75+AL96+AL131+AL176+AL195+AL184+AL80+AL218+AL232+AL266+AL45+AL277+AL280</f>
        <v>0</v>
      </c>
      <c r="AM5" s="66">
        <f>AM8+AM26+AM57+AM75+AM96+AM131+AM176+AM195+AM184+AM80+AM218+AM232+AM266+AM45+AM277+AM280</f>
        <v>0</v>
      </c>
      <c r="AN5" s="66">
        <f>AN8+AN26+AN57+AN75+AN96+AN131+AN176+AN195+AN184+AN80+AN218+AN232+AN266+AN45+AN277+AN280</f>
        <v>0</v>
      </c>
      <c r="AO5" s="66">
        <f>AO8+AO26+AO57+AO75+AO96+AO131+AO176+AO195+AO184+AO80+AO218+AO232+AO266+AO45+AO277+AO280</f>
        <v>0</v>
      </c>
      <c r="AP5" s="66">
        <f aca="true" t="shared" si="11" ref="AP5:AP69">F5-AI5</f>
        <v>4410197.325688293</v>
      </c>
      <c r="AQ5" s="65"/>
      <c r="AR5" s="66">
        <f>AR8+AR26+AR57+AR75+AR96+AR131+AR176+AR195+AR184+AR80+AR218+AR232+AR266+AR45+AR277+AR280</f>
        <v>8163899.3181937635</v>
      </c>
      <c r="AS5" s="65">
        <f aca="true" t="shared" si="12" ref="AS5:AS68">AR5/F5*100</f>
        <v>185.1141505764628</v>
      </c>
      <c r="AT5" s="68">
        <f aca="true" t="shared" si="13" ref="AT5:AT69">AR5/11</f>
        <v>742172.6652903422</v>
      </c>
      <c r="AU5" s="68">
        <f aca="true" t="shared" si="14" ref="AU5:AU68">AT5+AR5</f>
        <v>8906071.983484106</v>
      </c>
      <c r="AV5" s="8"/>
      <c r="AW5" s="8"/>
      <c r="AX5" s="8"/>
      <c r="AY5" s="8"/>
      <c r="AZ5" s="8"/>
      <c r="BA5" s="8"/>
      <c r="BB5" s="8"/>
    </row>
    <row r="6" spans="1:54" ht="18" customHeight="1">
      <c r="A6" s="296"/>
      <c r="B6" s="296"/>
      <c r="C6" s="69" t="s">
        <v>871</v>
      </c>
      <c r="D6" s="70">
        <f>D9+D46+D58+D81+D97+D132+D177+D194+D219+D233+D267</f>
        <v>5991716.700000001</v>
      </c>
      <c r="E6" s="70">
        <f>E9+E46+E58+E81+E97+E132+E177+E194+E219+E233+E267</f>
        <v>4604246.6</v>
      </c>
      <c r="F6" s="70">
        <f>F9+F46+F58+F81+F97+F132+F177+F194+F219+F233+F267</f>
        <v>4675716.700000001</v>
      </c>
      <c r="G6" s="70">
        <f>G9+G46+G58+G81+G97+G132+G177+G194+G219+G233+G267+G281+G188</f>
        <v>386604.50000000006</v>
      </c>
      <c r="H6" s="70">
        <f>H9+H46+H58+H81+H97+H132+H177+H194+H219+H233+H267+H281+H188</f>
        <v>438264.1</v>
      </c>
      <c r="I6" s="70">
        <f>I9+I46+I58+I81+I97+I132+I177+I194+I219+I233+I267+I281+I188</f>
        <v>341044.20000000007</v>
      </c>
      <c r="J6" s="70">
        <f>J9+J46+J58+J81+J97+J132+J177+J194+J219+J233+J267+J281+J188</f>
        <v>1165912.8</v>
      </c>
      <c r="K6" s="70">
        <f>K9+K46+K58+K81+K97+K132+K177+K194+K219+K233+K267+K281</f>
        <v>0</v>
      </c>
      <c r="L6" s="70" t="e">
        <f t="shared" si="1"/>
        <v>#DIV/0!</v>
      </c>
      <c r="M6" s="70">
        <f t="shared" si="4"/>
        <v>24.935488499549166</v>
      </c>
      <c r="N6" s="70">
        <f>N9+N46+N58+N81+N97+N132+N177+N188+N194+N219+N233+N267+N281</f>
        <v>506578.89999999997</v>
      </c>
      <c r="O6" s="70">
        <f>O9+O46+O58+O81+O97+O132+O177+O188+O194+O219+O233+O267+O281</f>
        <v>325667.49999999994</v>
      </c>
      <c r="P6" s="70">
        <f>P9+P46+P58+P81+P97+P132+P177+P188+P194+P219+P233+P267+P281</f>
        <v>291789.70000000007</v>
      </c>
      <c r="Q6" s="70">
        <f>N6+O6+P6</f>
        <v>1124036.1</v>
      </c>
      <c r="R6" s="70">
        <f>R9+R46+R58+R81+R97+R132+R177+R194+R219+R233+R267</f>
        <v>0</v>
      </c>
      <c r="S6" s="70">
        <f aca="true" t="shared" si="15" ref="S6:S67">Q6/F6*100</f>
        <v>24.039867513786707</v>
      </c>
      <c r="T6" s="70">
        <f>T9+T46+T58+T81+T97+T132+T177+T194+T219+T233+T267</f>
        <v>0</v>
      </c>
      <c r="U6" s="71">
        <f t="shared" si="5"/>
        <v>2289948.9000000004</v>
      </c>
      <c r="V6" s="70">
        <f>V9+V46+V58+V81+V97+V132+V177+V194+V219+V233+V267</f>
        <v>0</v>
      </c>
      <c r="W6" s="70"/>
      <c r="X6" s="70" t="e">
        <f>U6/V6*100</f>
        <v>#DIV/0!</v>
      </c>
      <c r="Y6" s="70">
        <f t="shared" si="6"/>
        <v>48.975356013335876</v>
      </c>
      <c r="Z6" s="64" t="e">
        <f t="shared" si="7"/>
        <v>#DIV/0!</v>
      </c>
      <c r="AA6" s="64">
        <f t="shared" si="8"/>
        <v>48.975356013335876</v>
      </c>
      <c r="AB6" s="70">
        <f>AB9+AB46+AB58+AB81+AB97+AB132+AB177+AB188+AB194+AB219+AB233+AB267+AB281</f>
        <v>685171</v>
      </c>
      <c r="AC6" s="70">
        <f>AC9+AC46+AC58+AC81+AC97+AC132+AC177+AC188+AC194+AC219+AC233+AC267+AC281</f>
        <v>320905.4000000001</v>
      </c>
      <c r="AD6" s="70">
        <f>AD9+AD46+AD58+AD81+AD97+AD132+AD177+AD188+AD194+AD219+AD233+AD267+AD281</f>
        <v>306547.3</v>
      </c>
      <c r="AE6" s="70">
        <f>AE9+AE46+AE58+AE81+AE97+AE132+AE177+AE188+AE194+AE219+AE233+AE267+AE281</f>
        <v>1312623.7</v>
      </c>
      <c r="AF6" s="64">
        <f>AF9+AF46+AF58+AF81+AF97+AF132+AF177+AF194+AF219+AF233+AF267</f>
        <v>0</v>
      </c>
      <c r="AG6" s="72" t="e">
        <f t="shared" si="2"/>
        <v>#DIV/0!</v>
      </c>
      <c r="AH6" s="64">
        <f>AH9+AH46+AH58+AH81+AH97+AH132+AH177+AH194+AH219+AH233+AH267+AH281+AH188</f>
        <v>3602572.5999999996</v>
      </c>
      <c r="AI6" s="73">
        <f t="shared" si="9"/>
        <v>0</v>
      </c>
      <c r="AJ6" s="72" t="e">
        <f t="shared" si="3"/>
        <v>#DIV/0!</v>
      </c>
      <c r="AK6" s="73">
        <f t="shared" si="10"/>
        <v>77.04856455481999</v>
      </c>
      <c r="AL6" s="64">
        <f>AL9+AL46+AL58+AL81+AL97+AL132+AL177+AL194+AL219+AL233+AL267+AL281</f>
        <v>0</v>
      </c>
      <c r="AM6" s="64">
        <f>AM9+AM46+AM58+AM81+AM97+AM132+AM177+AM194+AM219+AM233+AM267+AM281</f>
        <v>0</v>
      </c>
      <c r="AN6" s="64">
        <f>AN9+AN46+AN58+AN81+AN97+AN132+AN177+AN194+AN219+AN233+AN267+AN281</f>
        <v>0</v>
      </c>
      <c r="AO6" s="64">
        <f>AO9+AO46+AO58+AO81+AO97+AO132+AO177+AO194+AO219+AO233+AO267+AO281</f>
        <v>0</v>
      </c>
      <c r="AP6" s="73">
        <f t="shared" si="11"/>
        <v>4675716.700000001</v>
      </c>
      <c r="AQ6" s="64">
        <f>AO6/AP6*100</f>
        <v>0</v>
      </c>
      <c r="AR6" s="64">
        <f>AR9+AR46+AR58+AR81+AR97+AR132+AR177+AR194+AR219+AR233+AR267+AR281+AR188</f>
        <v>3602572.5999999996</v>
      </c>
      <c r="AS6" s="65">
        <f t="shared" si="12"/>
        <v>77.04856455481999</v>
      </c>
      <c r="AT6" s="68">
        <f t="shared" si="13"/>
        <v>327506.6</v>
      </c>
      <c r="AU6" s="68">
        <f t="shared" si="14"/>
        <v>3930079.1999999997</v>
      </c>
      <c r="AV6" s="8"/>
      <c r="AW6" s="8"/>
      <c r="AX6" s="8"/>
      <c r="AY6" s="8"/>
      <c r="AZ6" s="8"/>
      <c r="BA6" s="8"/>
      <c r="BB6" s="8"/>
    </row>
    <row r="7" spans="1:54" ht="19.5" customHeight="1">
      <c r="A7" s="295" t="s">
        <v>872</v>
      </c>
      <c r="B7" s="300" t="s">
        <v>571</v>
      </c>
      <c r="C7" s="54" t="s">
        <v>869</v>
      </c>
      <c r="D7" s="75">
        <f>D10+D14</f>
        <v>8008055.006068252</v>
      </c>
      <c r="E7" s="75">
        <f>E10+E14</f>
        <v>7260138.132110128</v>
      </c>
      <c r="F7" s="75">
        <f>F10+F14</f>
        <v>6038933.325688293</v>
      </c>
      <c r="G7" s="75">
        <f>G11+G14</f>
        <v>519629.84420840384</v>
      </c>
      <c r="H7" s="75">
        <f>H10+H14</f>
        <v>481957.9144013456</v>
      </c>
      <c r="I7" s="75">
        <f>I10+I14</f>
        <v>1087483.653699722</v>
      </c>
      <c r="J7" s="75">
        <f>J10+J14</f>
        <v>2089071.412309471</v>
      </c>
      <c r="K7" s="75">
        <f>K10+K14</f>
        <v>0</v>
      </c>
      <c r="L7" s="63" t="e">
        <f t="shared" si="1"/>
        <v>#DIV/0!</v>
      </c>
      <c r="M7" s="63">
        <f t="shared" si="4"/>
        <v>34.593384288960785</v>
      </c>
      <c r="N7" s="75">
        <f>N10+N14</f>
        <v>1289786.3641600488</v>
      </c>
      <c r="O7" s="75">
        <f>O10+O14</f>
        <v>805473.8779497911</v>
      </c>
      <c r="P7" s="75">
        <f>P10+P14</f>
        <v>723305.3114436704</v>
      </c>
      <c r="Q7" s="75">
        <f>Q10+Q14</f>
        <v>2818565.5535535105</v>
      </c>
      <c r="R7" s="75">
        <f>+R14</f>
        <v>0</v>
      </c>
      <c r="S7" s="63">
        <f t="shared" si="15"/>
        <v>46.67323518151712</v>
      </c>
      <c r="T7" s="75">
        <f>+T14</f>
        <v>0</v>
      </c>
      <c r="U7" s="62">
        <f t="shared" si="5"/>
        <v>4907636.965862982</v>
      </c>
      <c r="V7" s="75">
        <f>+V14</f>
        <v>0</v>
      </c>
      <c r="W7" s="75"/>
      <c r="X7" s="76" t="e">
        <f>U7/V7*100</f>
        <v>#DIV/0!</v>
      </c>
      <c r="Y7" s="63">
        <f t="shared" si="6"/>
        <v>81.26661947047792</v>
      </c>
      <c r="Z7" s="64" t="e">
        <f t="shared" si="7"/>
        <v>#DIV/0!</v>
      </c>
      <c r="AA7" s="65">
        <f t="shared" si="8"/>
        <v>81.26661947047792</v>
      </c>
      <c r="AB7" s="77">
        <f>AB10+AB14</f>
        <v>1051789.275333276</v>
      </c>
      <c r="AC7" s="77">
        <f>AC10+AC14</f>
        <v>836453.5322496488</v>
      </c>
      <c r="AD7" s="77">
        <f>AD10+AD14</f>
        <v>723019.794747857</v>
      </c>
      <c r="AE7" s="77">
        <f>AE10+AE14</f>
        <v>2611262.602330782</v>
      </c>
      <c r="AF7" s="77">
        <f>+AF14</f>
        <v>0</v>
      </c>
      <c r="AG7" s="65" t="e">
        <f t="shared" si="2"/>
        <v>#DIV/0!</v>
      </c>
      <c r="AH7" s="77">
        <f>AH10+AH14</f>
        <v>7518899.5681937635</v>
      </c>
      <c r="AI7" s="66">
        <f t="shared" si="9"/>
        <v>0</v>
      </c>
      <c r="AJ7" s="67" t="e">
        <f t="shared" si="3"/>
        <v>#DIV/0!</v>
      </c>
      <c r="AK7" s="66">
        <f t="shared" si="10"/>
        <v>124.50708035159155</v>
      </c>
      <c r="AL7" s="77">
        <f>AL10+AL14</f>
        <v>0</v>
      </c>
      <c r="AM7" s="77">
        <f>AM10+AM14</f>
        <v>0</v>
      </c>
      <c r="AN7" s="77">
        <f>AN10+AN14</f>
        <v>0</v>
      </c>
      <c r="AO7" s="77">
        <f>AO10+AO14</f>
        <v>0</v>
      </c>
      <c r="AP7" s="66">
        <f t="shared" si="11"/>
        <v>6038933.325688293</v>
      </c>
      <c r="AQ7" s="65"/>
      <c r="AR7" s="77">
        <f>AR10+AR14</f>
        <v>7518899.5681937635</v>
      </c>
      <c r="AS7" s="65">
        <f t="shared" si="12"/>
        <v>124.50708035159155</v>
      </c>
      <c r="AT7" s="68">
        <f t="shared" si="13"/>
        <v>683536.3243812512</v>
      </c>
      <c r="AU7" s="68">
        <f t="shared" si="14"/>
        <v>8202435.892575014</v>
      </c>
      <c r="AV7" s="8"/>
      <c r="AW7" s="8"/>
      <c r="AX7" s="8"/>
      <c r="AY7" s="8"/>
      <c r="AZ7" s="8"/>
      <c r="BA7" s="8"/>
      <c r="BB7" s="8"/>
    </row>
    <row r="8" spans="1:54" ht="17.25" customHeight="1">
      <c r="A8" s="296"/>
      <c r="B8" s="296"/>
      <c r="C8" s="54" t="s">
        <v>870</v>
      </c>
      <c r="D8" s="75">
        <f>D10+D15</f>
        <v>4656107.4060682515</v>
      </c>
      <c r="E8" s="75">
        <f>E11+E15</f>
        <v>5461931.332110127</v>
      </c>
      <c r="F8" s="75">
        <f>F10+F15</f>
        <v>3511204.925688293</v>
      </c>
      <c r="G8" s="75">
        <f>G11+G15+G13</f>
        <v>364604.4442084038</v>
      </c>
      <c r="H8" s="75">
        <f>H11+H15+H13</f>
        <v>290691.0144013456</v>
      </c>
      <c r="I8" s="75">
        <f>I11+I15+I13</f>
        <v>890162.5536997218</v>
      </c>
      <c r="J8" s="75">
        <f>J11+J15+J13</f>
        <v>1545458.0123094711</v>
      </c>
      <c r="K8" s="75">
        <f>K11+K15+K13</f>
        <v>0</v>
      </c>
      <c r="L8" s="63" t="e">
        <f t="shared" si="1"/>
        <v>#DIV/0!</v>
      </c>
      <c r="M8" s="63">
        <f t="shared" si="4"/>
        <v>44.01503315863909</v>
      </c>
      <c r="N8" s="75">
        <f>N11+N15+N13</f>
        <v>1069930.264160049</v>
      </c>
      <c r="O8" s="75">
        <f>O11+O15+O13</f>
        <v>618099.3779497911</v>
      </c>
      <c r="P8" s="75">
        <f>P11+P15+P13</f>
        <v>514911.9114436704</v>
      </c>
      <c r="Q8" s="75">
        <f>Q11+Q15+Q13</f>
        <v>2202941.5535535105</v>
      </c>
      <c r="R8" s="75">
        <f>R10+R15+R13</f>
        <v>0</v>
      </c>
      <c r="S8" s="63">
        <f t="shared" si="15"/>
        <v>62.74032989178703</v>
      </c>
      <c r="T8" s="75">
        <f>T10+T15+T13</f>
        <v>0</v>
      </c>
      <c r="U8" s="62">
        <f t="shared" si="5"/>
        <v>3748399.5658629816</v>
      </c>
      <c r="V8" s="75">
        <f>V10+V15</f>
        <v>0</v>
      </c>
      <c r="W8" s="75"/>
      <c r="X8" s="76" t="e">
        <f>U8/V8*100</f>
        <v>#DIV/0!</v>
      </c>
      <c r="Y8" s="63">
        <f t="shared" si="6"/>
        <v>106.75536305042613</v>
      </c>
      <c r="Z8" s="64" t="e">
        <f t="shared" si="7"/>
        <v>#DIV/0!</v>
      </c>
      <c r="AA8" s="65">
        <f t="shared" si="8"/>
        <v>106.75536305042613</v>
      </c>
      <c r="AB8" s="77">
        <f>AB11+AB15+AB13</f>
        <v>783874.575333276</v>
      </c>
      <c r="AC8" s="77">
        <f>AC11+AC15+AC13</f>
        <v>637282.1322496489</v>
      </c>
      <c r="AD8" s="77">
        <f>AD11+AD15+AD13</f>
        <v>532633.4947478571</v>
      </c>
      <c r="AE8" s="77">
        <f>AE11+AE15+AE13</f>
        <v>1953790.2023307818</v>
      </c>
      <c r="AF8" s="77">
        <f>AF11+AF15+AF13</f>
        <v>0</v>
      </c>
      <c r="AG8" s="65" t="e">
        <f t="shared" si="2"/>
        <v>#DIV/0!</v>
      </c>
      <c r="AH8" s="77">
        <f>AH11+AH15+AH13</f>
        <v>5702189.768193764</v>
      </c>
      <c r="AI8" s="66">
        <f t="shared" si="9"/>
        <v>0</v>
      </c>
      <c r="AJ8" s="67" t="e">
        <f t="shared" si="3"/>
        <v>#DIV/0!</v>
      </c>
      <c r="AK8" s="66">
        <f t="shared" si="10"/>
        <v>162.39979975181816</v>
      </c>
      <c r="AL8" s="77">
        <f>AL11+AL15+AL13</f>
        <v>0</v>
      </c>
      <c r="AM8" s="77">
        <f>AM11+AM15+AM13</f>
        <v>0</v>
      </c>
      <c r="AN8" s="77">
        <f>AN11+AN15+AN13</f>
        <v>0</v>
      </c>
      <c r="AO8" s="77">
        <f>AO11+AO15+AO13</f>
        <v>0</v>
      </c>
      <c r="AP8" s="66">
        <f t="shared" si="11"/>
        <v>3511204.925688293</v>
      </c>
      <c r="AQ8" s="65"/>
      <c r="AR8" s="77">
        <f>AR11+AR15+AR13</f>
        <v>5702189.768193764</v>
      </c>
      <c r="AS8" s="65">
        <f t="shared" si="12"/>
        <v>162.39979975181816</v>
      </c>
      <c r="AT8" s="68">
        <f t="shared" si="13"/>
        <v>518380.8880176149</v>
      </c>
      <c r="AU8" s="68">
        <f t="shared" si="14"/>
        <v>6220570.656211379</v>
      </c>
      <c r="AV8" s="8"/>
      <c r="AW8" s="8"/>
      <c r="AX8" s="8"/>
      <c r="AY8" s="8"/>
      <c r="AZ8" s="8"/>
      <c r="BA8" s="8"/>
      <c r="BB8" s="8"/>
    </row>
    <row r="9" spans="1:54" ht="18" customHeight="1">
      <c r="A9" s="296"/>
      <c r="B9" s="296"/>
      <c r="C9" s="69" t="s">
        <v>871</v>
      </c>
      <c r="D9" s="70">
        <f aca="true" t="shared" si="16" ref="D9:K9">+D16+D12</f>
        <v>3351947.6</v>
      </c>
      <c r="E9" s="70">
        <f t="shared" si="16"/>
        <v>1798206.8</v>
      </c>
      <c r="F9" s="70">
        <f>+F16+F12</f>
        <v>2527728.4</v>
      </c>
      <c r="G9" s="70">
        <f t="shared" si="16"/>
        <v>155025.4</v>
      </c>
      <c r="H9" s="70">
        <f t="shared" si="16"/>
        <v>191266.90000000002</v>
      </c>
      <c r="I9" s="70">
        <f t="shared" si="16"/>
        <v>197321.1</v>
      </c>
      <c r="J9" s="70">
        <f t="shared" si="16"/>
        <v>543613.3999999999</v>
      </c>
      <c r="K9" s="70">
        <f t="shared" si="16"/>
        <v>0</v>
      </c>
      <c r="L9" s="70" t="e">
        <f t="shared" si="1"/>
        <v>#DIV/0!</v>
      </c>
      <c r="M9" s="70">
        <f t="shared" si="4"/>
        <v>21.506005154667722</v>
      </c>
      <c r="N9" s="70">
        <f>+N16+N12</f>
        <v>219856.09999999998</v>
      </c>
      <c r="O9" s="70">
        <f>+O16+O12</f>
        <v>187374.49999999997</v>
      </c>
      <c r="P9" s="70">
        <f>+P16+P12</f>
        <v>208393.40000000002</v>
      </c>
      <c r="Q9" s="70">
        <f>+Q16+Q12</f>
        <v>615624</v>
      </c>
      <c r="R9" s="70">
        <f>+R16+R12</f>
        <v>0</v>
      </c>
      <c r="S9" s="70">
        <f t="shared" si="15"/>
        <v>24.3548317928461</v>
      </c>
      <c r="T9" s="70">
        <f>+T16+T12</f>
        <v>0</v>
      </c>
      <c r="U9" s="71">
        <f t="shared" si="5"/>
        <v>1159237.4</v>
      </c>
      <c r="V9" s="70">
        <f>+V16+V12</f>
        <v>0</v>
      </c>
      <c r="W9" s="70"/>
      <c r="X9" s="70" t="e">
        <f>U9/V9*100</f>
        <v>#DIV/0!</v>
      </c>
      <c r="Y9" s="70">
        <f t="shared" si="6"/>
        <v>45.860836947513825</v>
      </c>
      <c r="Z9" s="64" t="e">
        <f t="shared" si="7"/>
        <v>#DIV/0!</v>
      </c>
      <c r="AA9" s="64">
        <f t="shared" si="8"/>
        <v>45.860836947513825</v>
      </c>
      <c r="AB9" s="64">
        <f>+AB16+AB12</f>
        <v>267914.69999999995</v>
      </c>
      <c r="AC9" s="64">
        <f>+AC16+AC12</f>
        <v>199084.19999999998</v>
      </c>
      <c r="AD9" s="64">
        <f>+AD16+AD12</f>
        <v>190386.30000000002</v>
      </c>
      <c r="AE9" s="64">
        <f>+AE16+AE12</f>
        <v>657385.2</v>
      </c>
      <c r="AF9" s="64">
        <f>+AF16+AF12</f>
        <v>0</v>
      </c>
      <c r="AG9" s="64" t="e">
        <f t="shared" si="2"/>
        <v>#DIV/0!</v>
      </c>
      <c r="AH9" s="64">
        <f>+AH16+AH12</f>
        <v>1816622.6</v>
      </c>
      <c r="AI9" s="73">
        <f t="shared" si="9"/>
        <v>0</v>
      </c>
      <c r="AJ9" s="72" t="e">
        <f t="shared" si="3"/>
        <v>#DIV/0!</v>
      </c>
      <c r="AK9" s="73">
        <f t="shared" si="10"/>
        <v>71.86779244162467</v>
      </c>
      <c r="AL9" s="64">
        <f>+AL16+AL12</f>
        <v>0</v>
      </c>
      <c r="AM9" s="64">
        <f>+AM16+AM12</f>
        <v>0</v>
      </c>
      <c r="AN9" s="64">
        <f>+AN16+AN12</f>
        <v>0</v>
      </c>
      <c r="AO9" s="64">
        <f>+AO16+AO12</f>
        <v>0</v>
      </c>
      <c r="AP9" s="73">
        <f t="shared" si="11"/>
        <v>2527728.4</v>
      </c>
      <c r="AQ9" s="64">
        <f>AO9/AP9*100</f>
        <v>0</v>
      </c>
      <c r="AR9" s="64">
        <f>+AR16+AR12</f>
        <v>1816622.6</v>
      </c>
      <c r="AS9" s="65">
        <f t="shared" si="12"/>
        <v>71.86779244162467</v>
      </c>
      <c r="AT9" s="68">
        <f t="shared" si="13"/>
        <v>165147.5090909091</v>
      </c>
      <c r="AU9" s="68">
        <f t="shared" si="14"/>
        <v>1981770.1090909091</v>
      </c>
      <c r="AV9" s="8"/>
      <c r="AW9" s="8"/>
      <c r="AX9" s="8"/>
      <c r="AY9" s="8"/>
      <c r="AZ9" s="8"/>
      <c r="BA9" s="8"/>
      <c r="BB9" s="8"/>
    </row>
    <row r="10" spans="1:54" ht="18" customHeight="1">
      <c r="A10" s="289" t="s">
        <v>873</v>
      </c>
      <c r="B10" s="292" t="s">
        <v>874</v>
      </c>
      <c r="C10" s="49" t="s">
        <v>869</v>
      </c>
      <c r="D10" s="63">
        <f aca="true" t="shared" si="17" ref="D10:K10">D11+D12</f>
        <v>0</v>
      </c>
      <c r="E10" s="63">
        <f t="shared" si="17"/>
        <v>3270908.8000000003</v>
      </c>
      <c r="F10" s="63">
        <f>F11+F12</f>
        <v>0</v>
      </c>
      <c r="G10" s="75">
        <f t="shared" si="17"/>
        <v>149262.5</v>
      </c>
      <c r="H10" s="75">
        <f t="shared" si="17"/>
        <v>25006.9</v>
      </c>
      <c r="I10" s="75">
        <f t="shared" si="17"/>
        <v>616068.7</v>
      </c>
      <c r="J10" s="75">
        <f t="shared" si="17"/>
        <v>790338.1</v>
      </c>
      <c r="K10" s="63">
        <f t="shared" si="17"/>
        <v>0</v>
      </c>
      <c r="L10" s="63" t="e">
        <f t="shared" si="1"/>
        <v>#DIV/0!</v>
      </c>
      <c r="M10" s="63"/>
      <c r="N10" s="75">
        <f>N11+N12</f>
        <v>764533.6</v>
      </c>
      <c r="O10" s="75">
        <f>O11+O12</f>
        <v>357822.1</v>
      </c>
      <c r="P10" s="75">
        <f>P11+P12</f>
        <v>225437.8</v>
      </c>
      <c r="Q10" s="75">
        <f>Q11+Q12</f>
        <v>1347793.5</v>
      </c>
      <c r="R10" s="63">
        <f>R11+R12</f>
        <v>0</v>
      </c>
      <c r="S10" s="63"/>
      <c r="T10" s="75">
        <f>T11+T12</f>
        <v>0</v>
      </c>
      <c r="U10" s="62">
        <f t="shared" si="5"/>
        <v>2138131.6</v>
      </c>
      <c r="V10" s="75">
        <f>V11+V12</f>
        <v>0</v>
      </c>
      <c r="W10" s="75"/>
      <c r="X10" s="63"/>
      <c r="Y10" s="63"/>
      <c r="Z10" s="64" t="e">
        <f t="shared" si="7"/>
        <v>#DIV/0!</v>
      </c>
      <c r="AA10" s="65" t="e">
        <f t="shared" si="8"/>
        <v>#DIV/0!</v>
      </c>
      <c r="AB10" s="77">
        <f>AB11+AB12</f>
        <v>411720.9</v>
      </c>
      <c r="AC10" s="77">
        <f>AC11+AC12</f>
        <v>360826.4</v>
      </c>
      <c r="AD10" s="77">
        <f>AD11+AD12</f>
        <v>268172.6</v>
      </c>
      <c r="AE10" s="77">
        <f>AE11+AE12</f>
        <v>1040719.9</v>
      </c>
      <c r="AF10" s="65">
        <f>AF11+AF12</f>
        <v>0</v>
      </c>
      <c r="AG10" s="65" t="e">
        <f t="shared" si="2"/>
        <v>#DIV/0!</v>
      </c>
      <c r="AH10" s="77">
        <f>AH11+AH12</f>
        <v>3178851.5</v>
      </c>
      <c r="AI10" s="66">
        <f t="shared" si="9"/>
        <v>0</v>
      </c>
      <c r="AJ10" s="67" t="e">
        <f t="shared" si="3"/>
        <v>#DIV/0!</v>
      </c>
      <c r="AK10" s="66" t="e">
        <f t="shared" si="10"/>
        <v>#DIV/0!</v>
      </c>
      <c r="AL10" s="77">
        <f>AL11+AL12</f>
        <v>0</v>
      </c>
      <c r="AM10" s="77">
        <f>AM11+AM12</f>
        <v>0</v>
      </c>
      <c r="AN10" s="77">
        <f>AN11+AN12</f>
        <v>0</v>
      </c>
      <c r="AO10" s="77">
        <f>AO11+AO12</f>
        <v>0</v>
      </c>
      <c r="AP10" s="66">
        <f t="shared" si="11"/>
        <v>0</v>
      </c>
      <c r="AQ10" s="65"/>
      <c r="AR10" s="77">
        <f>AR11+AR12</f>
        <v>3178851.5</v>
      </c>
      <c r="AS10" s="65" t="e">
        <f t="shared" si="12"/>
        <v>#DIV/0!</v>
      </c>
      <c r="AT10" s="68">
        <f t="shared" si="13"/>
        <v>288986.5</v>
      </c>
      <c r="AU10" s="68">
        <f t="shared" si="14"/>
        <v>3467838</v>
      </c>
      <c r="AV10" s="8"/>
      <c r="AW10" s="8"/>
      <c r="AX10" s="8"/>
      <c r="AY10" s="8"/>
      <c r="AZ10" s="8"/>
      <c r="BA10" s="8"/>
      <c r="BB10" s="8"/>
    </row>
    <row r="11" spans="1:54" ht="15.75" customHeight="1">
      <c r="A11" s="290"/>
      <c r="B11" s="293"/>
      <c r="C11" s="49" t="s">
        <v>870</v>
      </c>
      <c r="D11" s="63"/>
      <c r="E11" s="63">
        <v>3142481.7</v>
      </c>
      <c r="F11" s="63"/>
      <c r="G11" s="63">
        <v>149262.5</v>
      </c>
      <c r="H11" s="63">
        <v>25006.9</v>
      </c>
      <c r="I11" s="63">
        <v>616068.7</v>
      </c>
      <c r="J11" s="78">
        <f>G11+H11+I11</f>
        <v>790338.1</v>
      </c>
      <c r="K11" s="63">
        <f>K12/3.281654*96.718346</f>
        <v>0</v>
      </c>
      <c r="L11" s="63" t="e">
        <f t="shared" si="1"/>
        <v>#DIV/0!</v>
      </c>
      <c r="M11" s="63"/>
      <c r="N11" s="63">
        <v>764533.6</v>
      </c>
      <c r="O11" s="63">
        <v>357822.1</v>
      </c>
      <c r="P11" s="63">
        <v>225437.8</v>
      </c>
      <c r="Q11" s="78">
        <f>N11+O11+P11</f>
        <v>1347793.5</v>
      </c>
      <c r="R11" s="63">
        <f>R12/3.281654*96.718346</f>
        <v>0</v>
      </c>
      <c r="S11" s="63"/>
      <c r="T11" s="63"/>
      <c r="U11" s="62">
        <f t="shared" si="5"/>
        <v>2138131.6</v>
      </c>
      <c r="V11" s="63">
        <f>V12/3.281654*96.718346</f>
        <v>0</v>
      </c>
      <c r="W11" s="63"/>
      <c r="X11" s="63"/>
      <c r="Y11" s="63"/>
      <c r="Z11" s="64" t="e">
        <f t="shared" si="7"/>
        <v>#DIV/0!</v>
      </c>
      <c r="AA11" s="65" t="e">
        <f t="shared" si="8"/>
        <v>#DIV/0!</v>
      </c>
      <c r="AB11" s="65">
        <v>411720.9</v>
      </c>
      <c r="AC11" s="65">
        <v>360826.4</v>
      </c>
      <c r="AD11" s="65">
        <v>268172.6</v>
      </c>
      <c r="AE11" s="67">
        <f>AB11+AC11+AD11</f>
        <v>1040719.9</v>
      </c>
      <c r="AF11" s="65">
        <f>AF12/3.281654*96.718346</f>
        <v>0</v>
      </c>
      <c r="AG11" s="65" t="e">
        <f t="shared" si="2"/>
        <v>#DIV/0!</v>
      </c>
      <c r="AH11" s="67">
        <f>U11+AE11</f>
        <v>3178851.5</v>
      </c>
      <c r="AI11" s="66">
        <f t="shared" si="9"/>
        <v>0</v>
      </c>
      <c r="AJ11" s="67" t="e">
        <f t="shared" si="3"/>
        <v>#DIV/0!</v>
      </c>
      <c r="AK11" s="66" t="e">
        <f t="shared" si="10"/>
        <v>#DIV/0!</v>
      </c>
      <c r="AL11" s="65"/>
      <c r="AM11" s="65"/>
      <c r="AN11" s="65"/>
      <c r="AO11" s="67">
        <f>AL11+AM11+AN11</f>
        <v>0</v>
      </c>
      <c r="AP11" s="66">
        <f t="shared" si="11"/>
        <v>0</v>
      </c>
      <c r="AQ11" s="65"/>
      <c r="AR11" s="67">
        <f>AH11+AO11</f>
        <v>3178851.5</v>
      </c>
      <c r="AS11" s="65" t="e">
        <f t="shared" si="12"/>
        <v>#DIV/0!</v>
      </c>
      <c r="AT11" s="68">
        <f t="shared" si="13"/>
        <v>288986.5</v>
      </c>
      <c r="AU11" s="68">
        <f t="shared" si="14"/>
        <v>3467838</v>
      </c>
      <c r="AV11" s="8"/>
      <c r="AW11" s="8"/>
      <c r="AX11" s="8"/>
      <c r="AY11" s="8"/>
      <c r="AZ11" s="8"/>
      <c r="BA11" s="8"/>
      <c r="BB11" s="8"/>
    </row>
    <row r="12" spans="1:54" ht="16.5" customHeight="1">
      <c r="A12" s="291"/>
      <c r="B12" s="294"/>
      <c r="C12" s="49" t="s">
        <v>875</v>
      </c>
      <c r="D12" s="79"/>
      <c r="E12" s="79">
        <v>128427.1</v>
      </c>
      <c r="F12" s="79"/>
      <c r="G12" s="63"/>
      <c r="H12" s="63"/>
      <c r="I12" s="63"/>
      <c r="J12" s="78">
        <f>G12+H12+I12</f>
        <v>0</v>
      </c>
      <c r="K12" s="63"/>
      <c r="L12" s="63" t="e">
        <f t="shared" si="1"/>
        <v>#DIV/0!</v>
      </c>
      <c r="M12" s="63"/>
      <c r="N12" s="63"/>
      <c r="O12" s="63"/>
      <c r="P12" s="63"/>
      <c r="Q12" s="78">
        <f>N12+O12+P12</f>
        <v>0</v>
      </c>
      <c r="R12" s="63"/>
      <c r="S12" s="63"/>
      <c r="T12" s="63"/>
      <c r="U12" s="62">
        <f t="shared" si="5"/>
        <v>0</v>
      </c>
      <c r="V12" s="78">
        <f>K12+R12</f>
        <v>0</v>
      </c>
      <c r="W12" s="78"/>
      <c r="X12" s="78" t="e">
        <f>U12/V12*100</f>
        <v>#DIV/0!</v>
      </c>
      <c r="Y12" s="63"/>
      <c r="Z12" s="64" t="e">
        <f t="shared" si="7"/>
        <v>#DIV/0!</v>
      </c>
      <c r="AA12" s="65" t="e">
        <f t="shared" si="8"/>
        <v>#DIV/0!</v>
      </c>
      <c r="AB12" s="65"/>
      <c r="AC12" s="65"/>
      <c r="AD12" s="65"/>
      <c r="AE12" s="67">
        <f>AB12+AC12+AD12</f>
        <v>0</v>
      </c>
      <c r="AF12" s="65"/>
      <c r="AG12" s="65" t="e">
        <f t="shared" si="2"/>
        <v>#DIV/0!</v>
      </c>
      <c r="AH12" s="67">
        <f>U12+AE12</f>
        <v>0</v>
      </c>
      <c r="AI12" s="66">
        <f t="shared" si="9"/>
        <v>0</v>
      </c>
      <c r="AJ12" s="67" t="e">
        <f t="shared" si="3"/>
        <v>#DIV/0!</v>
      </c>
      <c r="AK12" s="66" t="e">
        <f t="shared" si="10"/>
        <v>#DIV/0!</v>
      </c>
      <c r="AL12" s="65"/>
      <c r="AM12" s="65"/>
      <c r="AN12" s="65"/>
      <c r="AO12" s="67">
        <f>AL12+AM12+AN12</f>
        <v>0</v>
      </c>
      <c r="AP12" s="66">
        <f t="shared" si="11"/>
        <v>0</v>
      </c>
      <c r="AQ12" s="65"/>
      <c r="AR12" s="67">
        <f>AH12+AO12</f>
        <v>0</v>
      </c>
      <c r="AS12" s="65" t="e">
        <f t="shared" si="12"/>
        <v>#DIV/0!</v>
      </c>
      <c r="AT12" s="68">
        <f t="shared" si="13"/>
        <v>0</v>
      </c>
      <c r="AU12" s="68">
        <f t="shared" si="14"/>
        <v>0</v>
      </c>
      <c r="AV12" s="8"/>
      <c r="AW12" s="8"/>
      <c r="AX12" s="8"/>
      <c r="AY12" s="8"/>
      <c r="AZ12" s="8"/>
      <c r="BA12" s="8"/>
      <c r="BB12" s="8"/>
    </row>
    <row r="13" spans="1:54" ht="24.75" customHeight="1">
      <c r="A13" s="80" t="s">
        <v>880</v>
      </c>
      <c r="B13" s="81" t="s">
        <v>881</v>
      </c>
      <c r="C13" s="49" t="s">
        <v>870</v>
      </c>
      <c r="D13" s="63"/>
      <c r="E13" s="63"/>
      <c r="F13" s="63"/>
      <c r="G13" s="63"/>
      <c r="H13" s="63"/>
      <c r="I13" s="63"/>
      <c r="J13" s="78">
        <f>G13+H13+I13</f>
        <v>0</v>
      </c>
      <c r="K13" s="63"/>
      <c r="L13" s="63"/>
      <c r="M13" s="63"/>
      <c r="N13" s="63"/>
      <c r="O13" s="63"/>
      <c r="P13" s="63"/>
      <c r="Q13" s="78">
        <f>N13+O13+P13</f>
        <v>0</v>
      </c>
      <c r="R13" s="63"/>
      <c r="S13" s="63"/>
      <c r="T13" s="63"/>
      <c r="U13" s="62">
        <f t="shared" si="5"/>
        <v>0</v>
      </c>
      <c r="V13" s="63"/>
      <c r="W13" s="63"/>
      <c r="X13" s="63"/>
      <c r="Y13" s="63"/>
      <c r="Z13" s="64" t="e">
        <f t="shared" si="7"/>
        <v>#DIV/0!</v>
      </c>
      <c r="AA13" s="65"/>
      <c r="AB13" s="65">
        <v>0</v>
      </c>
      <c r="AC13" s="65">
        <v>-87.2</v>
      </c>
      <c r="AD13" s="65">
        <v>0</v>
      </c>
      <c r="AE13" s="67">
        <f>AB13+AC13+AD13</f>
        <v>-87.2</v>
      </c>
      <c r="AF13" s="65"/>
      <c r="AG13" s="65"/>
      <c r="AH13" s="67">
        <f>U13+AE13</f>
        <v>-87.2</v>
      </c>
      <c r="AI13" s="66">
        <f t="shared" si="9"/>
        <v>0</v>
      </c>
      <c r="AJ13" s="67"/>
      <c r="AK13" s="66" t="e">
        <f t="shared" si="10"/>
        <v>#DIV/0!</v>
      </c>
      <c r="AL13" s="65"/>
      <c r="AM13" s="65"/>
      <c r="AN13" s="65"/>
      <c r="AO13" s="67">
        <f>AL13+AM13+AN13</f>
        <v>0</v>
      </c>
      <c r="AP13" s="66">
        <f t="shared" si="11"/>
        <v>0</v>
      </c>
      <c r="AQ13" s="65"/>
      <c r="AR13" s="67">
        <f>AH13+AO13</f>
        <v>-87.2</v>
      </c>
      <c r="AS13" s="65" t="e">
        <f t="shared" si="12"/>
        <v>#DIV/0!</v>
      </c>
      <c r="AT13" s="68">
        <f t="shared" si="13"/>
        <v>-7.927272727272728</v>
      </c>
      <c r="AU13" s="68">
        <f t="shared" si="14"/>
        <v>-95.12727272727273</v>
      </c>
      <c r="AV13" s="8"/>
      <c r="AW13" s="8"/>
      <c r="AX13" s="8"/>
      <c r="AY13" s="8"/>
      <c r="AZ13" s="8"/>
      <c r="BA13" s="8"/>
      <c r="BB13" s="8"/>
    </row>
    <row r="14" spans="1:54" ht="18.75" customHeight="1">
      <c r="A14" s="295" t="s">
        <v>882</v>
      </c>
      <c r="B14" s="297" t="s">
        <v>573</v>
      </c>
      <c r="C14" s="54" t="s">
        <v>869</v>
      </c>
      <c r="D14" s="78">
        <f aca="true" t="shared" si="18" ref="D14:K14">D15+D16</f>
        <v>8008055.006068252</v>
      </c>
      <c r="E14" s="78">
        <f>E15+E16</f>
        <v>3989229.3321101274</v>
      </c>
      <c r="F14" s="78">
        <f>F15+F16</f>
        <v>6038933.325688293</v>
      </c>
      <c r="G14" s="78">
        <f t="shared" si="18"/>
        <v>370367.34420840384</v>
      </c>
      <c r="H14" s="78">
        <f t="shared" si="18"/>
        <v>456951.0144013456</v>
      </c>
      <c r="I14" s="78">
        <f t="shared" si="18"/>
        <v>471414.95369972195</v>
      </c>
      <c r="J14" s="78">
        <f t="shared" si="18"/>
        <v>1298733.312309471</v>
      </c>
      <c r="K14" s="78">
        <f t="shared" si="18"/>
        <v>0</v>
      </c>
      <c r="L14" s="63" t="e">
        <f>J14/K14*100</f>
        <v>#DIV/0!</v>
      </c>
      <c r="M14" s="63">
        <f t="shared" si="4"/>
        <v>21.50600515466772</v>
      </c>
      <c r="N14" s="78">
        <f>N15+N16</f>
        <v>525252.7641600489</v>
      </c>
      <c r="O14" s="78">
        <f>O15+O16</f>
        <v>447651.77794979117</v>
      </c>
      <c r="P14" s="78">
        <f>P15+P16</f>
        <v>497867.51144367043</v>
      </c>
      <c r="Q14" s="78">
        <f>Q15+Q16</f>
        <v>1470772.0535535105</v>
      </c>
      <c r="R14" s="78">
        <f>R15+R16</f>
        <v>0</v>
      </c>
      <c r="S14" s="63">
        <f t="shared" si="15"/>
        <v>24.354831792846095</v>
      </c>
      <c r="T14" s="78">
        <f>T15+T16</f>
        <v>0</v>
      </c>
      <c r="U14" s="62">
        <f t="shared" si="5"/>
        <v>2769505.3658629814</v>
      </c>
      <c r="V14" s="78">
        <f>V15+V16</f>
        <v>0</v>
      </c>
      <c r="W14" s="78"/>
      <c r="X14" s="78" t="e">
        <f>U14/V14*100</f>
        <v>#DIV/0!</v>
      </c>
      <c r="Y14" s="63">
        <f t="shared" si="6"/>
        <v>45.86083694751381</v>
      </c>
      <c r="Z14" s="64" t="e">
        <f t="shared" si="7"/>
        <v>#DIV/0!</v>
      </c>
      <c r="AA14" s="65">
        <f t="shared" si="8"/>
        <v>45.86083694751381</v>
      </c>
      <c r="AB14" s="67">
        <f>AB15+AB16</f>
        <v>640068.3753332759</v>
      </c>
      <c r="AC14" s="67">
        <f>AC15+AC16</f>
        <v>475627.1322496488</v>
      </c>
      <c r="AD14" s="67">
        <f>AD15+AD16</f>
        <v>454847.19474785705</v>
      </c>
      <c r="AE14" s="67">
        <f>AE15+AE16</f>
        <v>1570542.7023307818</v>
      </c>
      <c r="AF14" s="67">
        <f>AF15+AF16</f>
        <v>0</v>
      </c>
      <c r="AG14" s="67" t="e">
        <f t="shared" si="2"/>
        <v>#DIV/0!</v>
      </c>
      <c r="AH14" s="67">
        <f>AH15+AH16</f>
        <v>4340048.0681937635</v>
      </c>
      <c r="AI14" s="66">
        <f t="shared" si="9"/>
        <v>0</v>
      </c>
      <c r="AJ14" s="67" t="e">
        <f t="shared" si="3"/>
        <v>#DIV/0!</v>
      </c>
      <c r="AK14" s="66">
        <f t="shared" si="10"/>
        <v>71.86779244162466</v>
      </c>
      <c r="AL14" s="67">
        <f>AL15+AL16</f>
        <v>0</v>
      </c>
      <c r="AM14" s="67">
        <f>AM15+AM16</f>
        <v>0</v>
      </c>
      <c r="AN14" s="67">
        <f>AN15+AN16</f>
        <v>0</v>
      </c>
      <c r="AO14" s="67">
        <f>AO15+AO16</f>
        <v>0</v>
      </c>
      <c r="AP14" s="66">
        <f t="shared" si="11"/>
        <v>6038933.325688293</v>
      </c>
      <c r="AQ14" s="65"/>
      <c r="AR14" s="67">
        <f>AR15+AR16</f>
        <v>4340048.0681937635</v>
      </c>
      <c r="AS14" s="65">
        <f t="shared" si="12"/>
        <v>71.86779244162466</v>
      </c>
      <c r="AT14" s="68">
        <f t="shared" si="13"/>
        <v>394549.82438125124</v>
      </c>
      <c r="AU14" s="68">
        <f t="shared" si="14"/>
        <v>4734597.892575014</v>
      </c>
      <c r="AV14" s="8"/>
      <c r="AW14" s="8"/>
      <c r="AX14" s="8"/>
      <c r="AY14" s="8"/>
      <c r="AZ14" s="8"/>
      <c r="BA14" s="8"/>
      <c r="BB14" s="8"/>
    </row>
    <row r="15" spans="1:54" ht="18" customHeight="1">
      <c r="A15" s="296"/>
      <c r="B15" s="298"/>
      <c r="C15" s="54" t="s">
        <v>870</v>
      </c>
      <c r="D15" s="83">
        <f>D16/41.8572*58.1428</f>
        <v>4656107.4060682515</v>
      </c>
      <c r="E15" s="83">
        <f aca="true" t="shared" si="19" ref="E15:J15">E16/41.8572*58.1428</f>
        <v>2319449.6321101272</v>
      </c>
      <c r="F15" s="83">
        <f>F16/41.8572*58.1428</f>
        <v>3511204.925688293</v>
      </c>
      <c r="G15" s="83">
        <f t="shared" si="19"/>
        <v>215341.94420840382</v>
      </c>
      <c r="H15" s="83">
        <f t="shared" si="19"/>
        <v>265684.11440134555</v>
      </c>
      <c r="I15" s="83">
        <f t="shared" si="19"/>
        <v>274093.8536997219</v>
      </c>
      <c r="J15" s="83">
        <f t="shared" si="19"/>
        <v>755119.9123094712</v>
      </c>
      <c r="K15" s="83">
        <f>K16/40*60</f>
        <v>0</v>
      </c>
      <c r="L15" s="63" t="e">
        <f>J15/K15*100</f>
        <v>#DIV/0!</v>
      </c>
      <c r="M15" s="63">
        <f t="shared" si="4"/>
        <v>21.506005154667722</v>
      </c>
      <c r="N15" s="83">
        <f>N16/41.8572*58.1428</f>
        <v>305396.66416004894</v>
      </c>
      <c r="O15" s="83">
        <f>O16/41.8572*58.1428</f>
        <v>260277.2779497912</v>
      </c>
      <c r="P15" s="83">
        <f>P16/41.8572*58.1428</f>
        <v>289474.1114436704</v>
      </c>
      <c r="Q15" s="78">
        <f aca="true" t="shared" si="20" ref="Q15:Q24">N15+O15+P15</f>
        <v>855148.0535535105</v>
      </c>
      <c r="R15" s="83">
        <f>R16/40*60</f>
        <v>0</v>
      </c>
      <c r="S15" s="63">
        <f t="shared" si="15"/>
        <v>24.354831792846095</v>
      </c>
      <c r="T15" s="83">
        <f>T16/40*60</f>
        <v>0</v>
      </c>
      <c r="U15" s="62">
        <f t="shared" si="5"/>
        <v>1610267.9658629815</v>
      </c>
      <c r="V15" s="83">
        <f>V16/40*60</f>
        <v>0</v>
      </c>
      <c r="W15" s="83"/>
      <c r="X15" s="78" t="e">
        <f>U15/V15*100</f>
        <v>#DIV/0!</v>
      </c>
      <c r="Y15" s="63">
        <f t="shared" si="6"/>
        <v>45.86083694751381</v>
      </c>
      <c r="Z15" s="64" t="e">
        <f t="shared" si="7"/>
        <v>#DIV/0!</v>
      </c>
      <c r="AA15" s="65">
        <f t="shared" si="8"/>
        <v>45.86083694751381</v>
      </c>
      <c r="AB15" s="83">
        <f>AB16/41.8572*58.1428</f>
        <v>372153.6753332759</v>
      </c>
      <c r="AC15" s="83">
        <f>AC16/41.8572*58.1428</f>
        <v>276542.93224964885</v>
      </c>
      <c r="AD15" s="83">
        <f>AD16/41.8572*58.1428</f>
        <v>264460.89474785706</v>
      </c>
      <c r="AE15" s="67">
        <f aca="true" t="shared" si="21" ref="AE15:AE24">AB15+AC15+AD15</f>
        <v>913157.5023307819</v>
      </c>
      <c r="AF15" s="84">
        <f>AF16/40*60</f>
        <v>0</v>
      </c>
      <c r="AG15" s="67" t="e">
        <f t="shared" si="2"/>
        <v>#DIV/0!</v>
      </c>
      <c r="AH15" s="67">
        <f>U15+AE15</f>
        <v>2523425.4681937634</v>
      </c>
      <c r="AI15" s="66">
        <f t="shared" si="9"/>
        <v>0</v>
      </c>
      <c r="AJ15" s="67" t="e">
        <f t="shared" si="3"/>
        <v>#DIV/0!</v>
      </c>
      <c r="AK15" s="66">
        <f t="shared" si="10"/>
        <v>71.86779244162466</v>
      </c>
      <c r="AL15" s="84">
        <f>AL16/40*60</f>
        <v>0</v>
      </c>
      <c r="AM15" s="84">
        <f>AM16/40*60</f>
        <v>0</v>
      </c>
      <c r="AN15" s="84">
        <f>AN16/40*60</f>
        <v>0</v>
      </c>
      <c r="AO15" s="67">
        <f aca="true" t="shared" si="22" ref="AO15:AO24">AL15+AM15+AN15</f>
        <v>0</v>
      </c>
      <c r="AP15" s="66">
        <f t="shared" si="11"/>
        <v>3511204.925688293</v>
      </c>
      <c r="AQ15" s="65"/>
      <c r="AR15" s="67">
        <f aca="true" t="shared" si="23" ref="AR15:AR24">AH15+AO15</f>
        <v>2523425.4681937634</v>
      </c>
      <c r="AS15" s="65">
        <f t="shared" si="12"/>
        <v>71.86779244162466</v>
      </c>
      <c r="AT15" s="68">
        <f t="shared" si="13"/>
        <v>229402.3152903421</v>
      </c>
      <c r="AU15" s="68">
        <f t="shared" si="14"/>
        <v>2752827.7834841055</v>
      </c>
      <c r="AV15" s="8"/>
      <c r="AW15" s="8"/>
      <c r="AX15" s="8"/>
      <c r="AY15" s="8"/>
      <c r="AZ15" s="8"/>
      <c r="BA15" s="8"/>
      <c r="BB15" s="8"/>
    </row>
    <row r="16" spans="1:54" ht="18.75" customHeight="1">
      <c r="A16" s="296"/>
      <c r="B16" s="298"/>
      <c r="C16" s="69" t="s">
        <v>871</v>
      </c>
      <c r="D16" s="85">
        <f>D17+D19+D22+D23+D24</f>
        <v>3351947.6</v>
      </c>
      <c r="E16" s="85">
        <f aca="true" t="shared" si="24" ref="E16:K16">E17+E22+E23+E24+E19</f>
        <v>1669779.7</v>
      </c>
      <c r="F16" s="85">
        <f>F17+F19+F22+F23+F24</f>
        <v>2527728.4</v>
      </c>
      <c r="G16" s="85">
        <f t="shared" si="24"/>
        <v>155025.4</v>
      </c>
      <c r="H16" s="85">
        <f>H17+H22+H23+H24+H19+H18</f>
        <v>191266.90000000002</v>
      </c>
      <c r="I16" s="85">
        <f>I17+I22+I23+I24+I19+I18</f>
        <v>197321.1</v>
      </c>
      <c r="J16" s="85">
        <f>J17+J22+J23+J24+J19+J18</f>
        <v>543613.3999999999</v>
      </c>
      <c r="K16" s="85">
        <f t="shared" si="24"/>
        <v>0</v>
      </c>
      <c r="L16" s="86" t="e">
        <f aca="true" t="shared" si="25" ref="L16:L25">J16/K16*100</f>
        <v>#DIV/0!</v>
      </c>
      <c r="M16" s="70">
        <f t="shared" si="4"/>
        <v>21.506005154667722</v>
      </c>
      <c r="N16" s="85">
        <f>N17+N22+N23+N24+N19+N18</f>
        <v>219856.09999999998</v>
      </c>
      <c r="O16" s="85">
        <f>O17+O22+O23+O24+O19+O18</f>
        <v>187374.49999999997</v>
      </c>
      <c r="P16" s="85">
        <f>P17+P22+P23+P24+P19+P18</f>
        <v>208393.40000000002</v>
      </c>
      <c r="Q16" s="86">
        <f t="shared" si="20"/>
        <v>615624</v>
      </c>
      <c r="R16" s="85">
        <f>R17+R22+R23+R24+R19</f>
        <v>0</v>
      </c>
      <c r="S16" s="70">
        <f t="shared" si="15"/>
        <v>24.3548317928461</v>
      </c>
      <c r="T16" s="85">
        <f>T17+T22+T23+T24+T19</f>
        <v>0</v>
      </c>
      <c r="U16" s="71">
        <f t="shared" si="5"/>
        <v>1159237.4</v>
      </c>
      <c r="V16" s="85">
        <f>V17+V22+V23+V24+V19</f>
        <v>0</v>
      </c>
      <c r="W16" s="85"/>
      <c r="X16" s="87" t="e">
        <f>U16/V16*100</f>
        <v>#DIV/0!</v>
      </c>
      <c r="Y16" s="70">
        <f t="shared" si="6"/>
        <v>45.860836947513825</v>
      </c>
      <c r="Z16" s="64" t="e">
        <f t="shared" si="7"/>
        <v>#DIV/0!</v>
      </c>
      <c r="AA16" s="64">
        <f t="shared" si="8"/>
        <v>45.860836947513825</v>
      </c>
      <c r="AB16" s="85">
        <f>AB17+AB22+AB23+AB24+AB19+AB18</f>
        <v>267914.69999999995</v>
      </c>
      <c r="AC16" s="85">
        <f>AC17+AC22+AC23+AC24+AC19+AC18</f>
        <v>199084.19999999998</v>
      </c>
      <c r="AD16" s="85">
        <f>AD17+AD22+AD23+AD24+AD19+AD18</f>
        <v>190386.30000000002</v>
      </c>
      <c r="AE16" s="85">
        <f>AE17+AE22+AE23+AE24+AE19+AE18</f>
        <v>657385.2</v>
      </c>
      <c r="AF16" s="88">
        <f>AF17+AF22+AF23+AF24+AF19</f>
        <v>0</v>
      </c>
      <c r="AG16" s="72" t="e">
        <f t="shared" si="2"/>
        <v>#DIV/0!</v>
      </c>
      <c r="AH16" s="88">
        <f>AH17+AH22+AH23+AH24+AH19+AH18</f>
        <v>1816622.6</v>
      </c>
      <c r="AI16" s="73">
        <f t="shared" si="9"/>
        <v>0</v>
      </c>
      <c r="AJ16" s="72" t="e">
        <f t="shared" si="3"/>
        <v>#DIV/0!</v>
      </c>
      <c r="AK16" s="73">
        <f t="shared" si="10"/>
        <v>71.86779244162467</v>
      </c>
      <c r="AL16" s="88">
        <f>AL17+AL22+AL23+AL24+AL19</f>
        <v>0</v>
      </c>
      <c r="AM16" s="88">
        <f>AM17+AM22+AM23+AM24+AM19</f>
        <v>0</v>
      </c>
      <c r="AN16" s="88">
        <f>AN17+AN22+AN23+AN24+AN19</f>
        <v>0</v>
      </c>
      <c r="AO16" s="88">
        <f>AO17+AO22+AO23+AO24+AO19</f>
        <v>0</v>
      </c>
      <c r="AP16" s="73">
        <f t="shared" si="11"/>
        <v>2527728.4</v>
      </c>
      <c r="AQ16" s="89">
        <f aca="true" t="shared" si="26" ref="AQ16:AQ24">AO16/AP16*100</f>
        <v>0</v>
      </c>
      <c r="AR16" s="88">
        <f>AR17+AR22+AR23+AR24+AR19+AR18</f>
        <v>1816622.6</v>
      </c>
      <c r="AS16" s="65">
        <f t="shared" si="12"/>
        <v>71.86779244162467</v>
      </c>
      <c r="AT16" s="68">
        <f t="shared" si="13"/>
        <v>165147.5090909091</v>
      </c>
      <c r="AU16" s="68">
        <f t="shared" si="14"/>
        <v>1981770.1090909091</v>
      </c>
      <c r="AV16" s="8"/>
      <c r="AW16" s="8"/>
      <c r="AX16" s="8"/>
      <c r="AY16" s="8"/>
      <c r="AZ16" s="8"/>
      <c r="BA16" s="8"/>
      <c r="BB16" s="8"/>
    </row>
    <row r="17" spans="1:54" ht="51.75" customHeight="1">
      <c r="A17" s="61" t="s">
        <v>883</v>
      </c>
      <c r="B17" s="90" t="s">
        <v>884</v>
      </c>
      <c r="C17" s="53" t="s">
        <v>871</v>
      </c>
      <c r="D17" s="91">
        <v>63608</v>
      </c>
      <c r="E17" s="91">
        <v>24869.3</v>
      </c>
      <c r="F17" s="91">
        <v>63608</v>
      </c>
      <c r="G17" s="63">
        <v>2668.2</v>
      </c>
      <c r="H17" s="63">
        <v>3421.8</v>
      </c>
      <c r="I17" s="63">
        <v>4310.7</v>
      </c>
      <c r="J17" s="78">
        <f aca="true" t="shared" si="27" ref="J17:J24">G17+H17+I17</f>
        <v>10400.7</v>
      </c>
      <c r="K17" s="63"/>
      <c r="L17" s="78" t="e">
        <f t="shared" si="25"/>
        <v>#DIV/0!</v>
      </c>
      <c r="M17" s="63">
        <f t="shared" si="4"/>
        <v>16.351245126399196</v>
      </c>
      <c r="N17" s="63">
        <v>4856.6</v>
      </c>
      <c r="O17" s="63">
        <v>4138.3</v>
      </c>
      <c r="P17" s="63">
        <v>5205.1</v>
      </c>
      <c r="Q17" s="78">
        <f t="shared" si="20"/>
        <v>14200.000000000002</v>
      </c>
      <c r="R17" s="62"/>
      <c r="S17" s="63">
        <f t="shared" si="15"/>
        <v>22.324235945164133</v>
      </c>
      <c r="T17" s="62"/>
      <c r="U17" s="62">
        <f t="shared" si="5"/>
        <v>24600.700000000004</v>
      </c>
      <c r="V17" s="78">
        <f>K17+R17</f>
        <v>0</v>
      </c>
      <c r="W17" s="78"/>
      <c r="X17" s="78" t="e">
        <f>U17/V17*100</f>
        <v>#DIV/0!</v>
      </c>
      <c r="Y17" s="63">
        <f t="shared" si="6"/>
        <v>38.67548107156333</v>
      </c>
      <c r="Z17" s="64" t="e">
        <f t="shared" si="7"/>
        <v>#DIV/0!</v>
      </c>
      <c r="AA17" s="65">
        <f t="shared" si="8"/>
        <v>38.67548107156333</v>
      </c>
      <c r="AB17" s="65">
        <v>5205.6</v>
      </c>
      <c r="AC17" s="65">
        <v>7237.6</v>
      </c>
      <c r="AD17" s="65">
        <v>2539.2</v>
      </c>
      <c r="AE17" s="67">
        <f t="shared" si="21"/>
        <v>14982.400000000001</v>
      </c>
      <c r="AF17" s="55"/>
      <c r="AG17" s="67" t="e">
        <f t="shared" si="2"/>
        <v>#DIV/0!</v>
      </c>
      <c r="AH17" s="67">
        <f>U17+AE17</f>
        <v>39583.100000000006</v>
      </c>
      <c r="AI17" s="66">
        <f t="shared" si="9"/>
        <v>0</v>
      </c>
      <c r="AJ17" s="67" t="e">
        <f t="shared" si="3"/>
        <v>#DIV/0!</v>
      </c>
      <c r="AK17" s="66">
        <f t="shared" si="10"/>
        <v>62.22975097472017</v>
      </c>
      <c r="AL17" s="55"/>
      <c r="AM17" s="55"/>
      <c r="AN17" s="55"/>
      <c r="AO17" s="67">
        <f t="shared" si="22"/>
        <v>0</v>
      </c>
      <c r="AP17" s="66">
        <f t="shared" si="11"/>
        <v>63608</v>
      </c>
      <c r="AQ17" s="65">
        <f t="shared" si="26"/>
        <v>0</v>
      </c>
      <c r="AR17" s="67">
        <f t="shared" si="23"/>
        <v>39583.100000000006</v>
      </c>
      <c r="AS17" s="65">
        <f t="shared" si="12"/>
        <v>62.22975097472017</v>
      </c>
      <c r="AT17" s="92">
        <f t="shared" si="13"/>
        <v>3598.463636363637</v>
      </c>
      <c r="AU17" s="92">
        <f t="shared" si="14"/>
        <v>43181.563636363644</v>
      </c>
      <c r="AV17" s="8"/>
      <c r="AW17" s="8"/>
      <c r="AX17" s="8"/>
      <c r="AY17" s="8"/>
      <c r="AZ17" s="8"/>
      <c r="BA17" s="8"/>
      <c r="BB17" s="8"/>
    </row>
    <row r="18" spans="1:54" ht="52.5" customHeight="1">
      <c r="A18" s="61" t="s">
        <v>885</v>
      </c>
      <c r="B18" s="90" t="s">
        <v>0</v>
      </c>
      <c r="C18" s="53" t="s">
        <v>871</v>
      </c>
      <c r="D18" s="91"/>
      <c r="E18" s="91"/>
      <c r="F18" s="91"/>
      <c r="G18" s="63"/>
      <c r="H18" s="63">
        <v>1.6</v>
      </c>
      <c r="I18" s="63">
        <v>8.1</v>
      </c>
      <c r="J18" s="78">
        <f t="shared" si="27"/>
        <v>9.7</v>
      </c>
      <c r="K18" s="63"/>
      <c r="L18" s="78"/>
      <c r="M18" s="63"/>
      <c r="N18" s="63">
        <v>0.8</v>
      </c>
      <c r="O18" s="63">
        <v>29.8</v>
      </c>
      <c r="P18" s="63">
        <v>5.7</v>
      </c>
      <c r="Q18" s="78">
        <f t="shared" si="20"/>
        <v>36.300000000000004</v>
      </c>
      <c r="R18" s="62"/>
      <c r="S18" s="63"/>
      <c r="T18" s="62"/>
      <c r="U18" s="62">
        <f t="shared" si="5"/>
        <v>46</v>
      </c>
      <c r="V18" s="78"/>
      <c r="W18" s="78"/>
      <c r="X18" s="78"/>
      <c r="Y18" s="63"/>
      <c r="Z18" s="64"/>
      <c r="AA18" s="65"/>
      <c r="AB18" s="65">
        <v>5.1</v>
      </c>
      <c r="AC18" s="65">
        <v>0.5</v>
      </c>
      <c r="AD18" s="65"/>
      <c r="AE18" s="67">
        <f t="shared" si="21"/>
        <v>5.6</v>
      </c>
      <c r="AF18" s="55"/>
      <c r="AG18" s="67"/>
      <c r="AH18" s="67">
        <f aca="true" t="shared" si="28" ref="AH18:AI81">U18+AE18</f>
        <v>51.6</v>
      </c>
      <c r="AI18" s="66"/>
      <c r="AJ18" s="67"/>
      <c r="AK18" s="66" t="e">
        <f t="shared" si="10"/>
        <v>#DIV/0!</v>
      </c>
      <c r="AL18" s="55"/>
      <c r="AM18" s="55"/>
      <c r="AN18" s="55"/>
      <c r="AO18" s="67"/>
      <c r="AP18" s="66"/>
      <c r="AQ18" s="65"/>
      <c r="AR18" s="67">
        <f t="shared" si="23"/>
        <v>51.6</v>
      </c>
      <c r="AS18" s="65" t="e">
        <f t="shared" si="12"/>
        <v>#DIV/0!</v>
      </c>
      <c r="AT18" s="92"/>
      <c r="AU18" s="92"/>
      <c r="AV18" s="8"/>
      <c r="AW18" s="8"/>
      <c r="AX18" s="8"/>
      <c r="AY18" s="8"/>
      <c r="AZ18" s="8"/>
      <c r="BA18" s="8"/>
      <c r="BB18" s="8"/>
    </row>
    <row r="19" spans="1:54" ht="50.25" customHeight="1">
      <c r="A19" s="93" t="s">
        <v>1</v>
      </c>
      <c r="B19" s="94" t="s">
        <v>2</v>
      </c>
      <c r="C19" s="53" t="s">
        <v>871</v>
      </c>
      <c r="D19" s="95">
        <f aca="true" t="shared" si="29" ref="D19:K19">D20+D21</f>
        <v>3279122.3</v>
      </c>
      <c r="E19" s="95">
        <f t="shared" si="29"/>
        <v>1643151.2</v>
      </c>
      <c r="F19" s="95">
        <f>F20+F21</f>
        <v>2454903.0999999996</v>
      </c>
      <c r="G19" s="95">
        <f t="shared" si="29"/>
        <v>151994.9</v>
      </c>
      <c r="H19" s="95">
        <f t="shared" si="29"/>
        <v>187516.7</v>
      </c>
      <c r="I19" s="95">
        <f t="shared" si="29"/>
        <v>192701.8</v>
      </c>
      <c r="J19" s="95">
        <f t="shared" si="29"/>
        <v>532213.3999999999</v>
      </c>
      <c r="K19" s="95">
        <f t="shared" si="29"/>
        <v>0</v>
      </c>
      <c r="L19" s="78" t="e">
        <f>J19/K19*100</f>
        <v>#DIV/0!</v>
      </c>
      <c r="M19" s="63">
        <f t="shared" si="4"/>
        <v>21.679609268488033</v>
      </c>
      <c r="N19" s="95">
        <f>N20+N21</f>
        <v>214563.9</v>
      </c>
      <c r="O19" s="95">
        <f>O20+O21</f>
        <v>182677.8</v>
      </c>
      <c r="P19" s="95">
        <f>P20+P21</f>
        <v>202583</v>
      </c>
      <c r="Q19" s="95">
        <f>Q20+Q21</f>
        <v>599824.7</v>
      </c>
      <c r="R19" s="95">
        <f>R20+R21</f>
        <v>0</v>
      </c>
      <c r="S19" s="63">
        <f t="shared" si="15"/>
        <v>24.433742415331995</v>
      </c>
      <c r="T19" s="95">
        <f>T20+T21</f>
        <v>0</v>
      </c>
      <c r="U19" s="62">
        <f t="shared" si="5"/>
        <v>1132038.0999999999</v>
      </c>
      <c r="V19" s="95">
        <f>V20+V21</f>
        <v>0</v>
      </c>
      <c r="W19" s="95"/>
      <c r="X19" s="78"/>
      <c r="Y19" s="63">
        <f t="shared" si="6"/>
        <v>46.11335168382003</v>
      </c>
      <c r="Z19" s="64" t="e">
        <f t="shared" si="7"/>
        <v>#DIV/0!</v>
      </c>
      <c r="AA19" s="65">
        <f t="shared" si="8"/>
        <v>46.11335168382003</v>
      </c>
      <c r="AB19" s="96">
        <f>AB20+AB21</f>
        <v>262129.69999999998</v>
      </c>
      <c r="AC19" s="96">
        <f>AC20+AC21</f>
        <v>191334.09999999998</v>
      </c>
      <c r="AD19" s="96">
        <f>AD20+AD21</f>
        <v>187267.6</v>
      </c>
      <c r="AE19" s="96">
        <f>AE20+AE21</f>
        <v>640731.4</v>
      </c>
      <c r="AF19" s="96">
        <f>AF20+AF21</f>
        <v>0</v>
      </c>
      <c r="AG19" s="67" t="e">
        <f t="shared" si="2"/>
        <v>#DIV/0!</v>
      </c>
      <c r="AH19" s="67">
        <f t="shared" si="28"/>
        <v>1772769.5</v>
      </c>
      <c r="AI19" s="66">
        <f t="shared" si="9"/>
        <v>0</v>
      </c>
      <c r="AJ19" s="67" t="e">
        <f t="shared" si="3"/>
        <v>#DIV/0!</v>
      </c>
      <c r="AK19" s="66">
        <f t="shared" si="10"/>
        <v>72.21342056230246</v>
      </c>
      <c r="AL19" s="96">
        <f>AL20+AL21</f>
        <v>0</v>
      </c>
      <c r="AM19" s="96">
        <f>AM20+AM21</f>
        <v>0</v>
      </c>
      <c r="AN19" s="96">
        <f>AN20+AN21</f>
        <v>0</v>
      </c>
      <c r="AO19" s="96">
        <f>AO20+AO21</f>
        <v>0</v>
      </c>
      <c r="AP19" s="66">
        <f t="shared" si="11"/>
        <v>2454903.0999999996</v>
      </c>
      <c r="AQ19" s="65"/>
      <c r="AR19" s="67">
        <f t="shared" si="23"/>
        <v>1772769.5</v>
      </c>
      <c r="AS19" s="65">
        <f t="shared" si="12"/>
        <v>72.21342056230246</v>
      </c>
      <c r="AT19" s="68">
        <f t="shared" si="13"/>
        <v>161160.86363636365</v>
      </c>
      <c r="AU19" s="68">
        <f t="shared" si="14"/>
        <v>1933930.3636363638</v>
      </c>
      <c r="AV19" s="8"/>
      <c r="AW19" s="8"/>
      <c r="AX19" s="8"/>
      <c r="AY19" s="8"/>
      <c r="AZ19" s="8"/>
      <c r="BA19" s="8"/>
      <c r="BB19" s="8"/>
    </row>
    <row r="20" spans="1:54" ht="94.5" customHeight="1">
      <c r="A20" s="61" t="s">
        <v>3</v>
      </c>
      <c r="B20" s="94" t="s">
        <v>4</v>
      </c>
      <c r="C20" s="53" t="s">
        <v>871</v>
      </c>
      <c r="D20" s="91">
        <v>3264279</v>
      </c>
      <c r="E20" s="91">
        <v>1632344.8</v>
      </c>
      <c r="F20" s="91">
        <v>2440059.8</v>
      </c>
      <c r="G20" s="63">
        <v>150611.4</v>
      </c>
      <c r="H20" s="63">
        <v>187353.2</v>
      </c>
      <c r="I20" s="63">
        <v>192435.3</v>
      </c>
      <c r="J20" s="78">
        <f t="shared" si="27"/>
        <v>530399.8999999999</v>
      </c>
      <c r="K20" s="63"/>
      <c r="L20" s="78" t="e">
        <f t="shared" si="25"/>
        <v>#DIV/0!</v>
      </c>
      <c r="M20" s="63">
        <f t="shared" si="4"/>
        <v>21.73716808088064</v>
      </c>
      <c r="N20" s="63">
        <v>214106.6</v>
      </c>
      <c r="O20" s="63">
        <v>179766.5</v>
      </c>
      <c r="P20" s="63">
        <v>200335.8</v>
      </c>
      <c r="Q20" s="78">
        <f t="shared" si="20"/>
        <v>594208.8999999999</v>
      </c>
      <c r="R20" s="62"/>
      <c r="S20" s="63">
        <f t="shared" si="15"/>
        <v>24.35222694132332</v>
      </c>
      <c r="T20" s="78"/>
      <c r="U20" s="62">
        <f t="shared" si="5"/>
        <v>1124608.7999999998</v>
      </c>
      <c r="V20" s="78">
        <f>K20+R20</f>
        <v>0</v>
      </c>
      <c r="W20" s="78"/>
      <c r="X20" s="78" t="e">
        <f aca="true" t="shared" si="30" ref="X20:X25">U20/V20*100</f>
        <v>#DIV/0!</v>
      </c>
      <c r="Y20" s="63">
        <f t="shared" si="6"/>
        <v>46.08939502220396</v>
      </c>
      <c r="Z20" s="64" t="e">
        <f t="shared" si="7"/>
        <v>#DIV/0!</v>
      </c>
      <c r="AA20" s="65">
        <f t="shared" si="8"/>
        <v>46.08939502220396</v>
      </c>
      <c r="AB20" s="65">
        <v>254719.4</v>
      </c>
      <c r="AC20" s="65">
        <v>190631.3</v>
      </c>
      <c r="AD20" s="65">
        <v>185984.9</v>
      </c>
      <c r="AE20" s="67">
        <f t="shared" si="21"/>
        <v>631335.6</v>
      </c>
      <c r="AF20" s="55"/>
      <c r="AG20" s="67" t="e">
        <f t="shared" si="2"/>
        <v>#DIV/0!</v>
      </c>
      <c r="AH20" s="67">
        <f t="shared" si="28"/>
        <v>1755944.4</v>
      </c>
      <c r="AI20" s="66">
        <f t="shared" si="9"/>
        <v>0</v>
      </c>
      <c r="AJ20" s="67" t="e">
        <f t="shared" si="3"/>
        <v>#DIV/0!</v>
      </c>
      <c r="AK20" s="66">
        <f t="shared" si="10"/>
        <v>71.96317073868435</v>
      </c>
      <c r="AL20" s="55"/>
      <c r="AM20" s="55"/>
      <c r="AN20" s="55"/>
      <c r="AO20" s="67">
        <f t="shared" si="22"/>
        <v>0</v>
      </c>
      <c r="AP20" s="66">
        <f t="shared" si="11"/>
        <v>2440059.8</v>
      </c>
      <c r="AQ20" s="65">
        <f t="shared" si="26"/>
        <v>0</v>
      </c>
      <c r="AR20" s="67">
        <f t="shared" si="23"/>
        <v>1755944.4</v>
      </c>
      <c r="AS20" s="65">
        <f t="shared" si="12"/>
        <v>71.96317073868435</v>
      </c>
      <c r="AT20" s="68">
        <f t="shared" si="13"/>
        <v>159631.30909090908</v>
      </c>
      <c r="AU20" s="68">
        <f t="shared" si="14"/>
        <v>1915575.709090909</v>
      </c>
      <c r="AV20" s="8"/>
      <c r="AW20" s="8"/>
      <c r="AX20" s="8"/>
      <c r="AY20" s="8"/>
      <c r="AZ20" s="8"/>
      <c r="BA20" s="8"/>
      <c r="BB20" s="8"/>
    </row>
    <row r="21" spans="1:54" ht="91.5" customHeight="1">
      <c r="A21" s="61" t="s">
        <v>5</v>
      </c>
      <c r="B21" s="94" t="s">
        <v>6</v>
      </c>
      <c r="C21" s="53" t="s">
        <v>871</v>
      </c>
      <c r="D21" s="91">
        <v>14843.3</v>
      </c>
      <c r="E21" s="91">
        <v>10806.4</v>
      </c>
      <c r="F21" s="91">
        <v>14843.3</v>
      </c>
      <c r="G21" s="63">
        <v>1383.5</v>
      </c>
      <c r="H21" s="63">
        <v>163.5</v>
      </c>
      <c r="I21" s="63">
        <v>266.5</v>
      </c>
      <c r="J21" s="78">
        <f t="shared" si="27"/>
        <v>1813.5</v>
      </c>
      <c r="K21" s="62"/>
      <c r="L21" s="78" t="e">
        <f t="shared" si="25"/>
        <v>#DIV/0!</v>
      </c>
      <c r="M21" s="63">
        <f t="shared" si="4"/>
        <v>12.217633545101156</v>
      </c>
      <c r="N21" s="63">
        <v>457.3</v>
      </c>
      <c r="O21" s="63">
        <v>2911.3</v>
      </c>
      <c r="P21" s="63">
        <v>2247.2</v>
      </c>
      <c r="Q21" s="78">
        <f t="shared" si="20"/>
        <v>5615.8</v>
      </c>
      <c r="R21" s="62"/>
      <c r="S21" s="63">
        <f t="shared" si="15"/>
        <v>37.833904859431534</v>
      </c>
      <c r="T21" s="78"/>
      <c r="U21" s="62">
        <f t="shared" si="5"/>
        <v>7429.3</v>
      </c>
      <c r="V21" s="78">
        <f>K21+R21</f>
        <v>0</v>
      </c>
      <c r="W21" s="78"/>
      <c r="X21" s="78" t="e">
        <f t="shared" si="30"/>
        <v>#DIV/0!</v>
      </c>
      <c r="Y21" s="63">
        <f t="shared" si="6"/>
        <v>50.05153840453269</v>
      </c>
      <c r="Z21" s="64" t="e">
        <f t="shared" si="7"/>
        <v>#DIV/0!</v>
      </c>
      <c r="AA21" s="65">
        <f t="shared" si="8"/>
        <v>50.05153840453269</v>
      </c>
      <c r="AB21" s="65">
        <v>7410.3</v>
      </c>
      <c r="AC21" s="65">
        <v>702.8</v>
      </c>
      <c r="AD21" s="65">
        <v>1282.7</v>
      </c>
      <c r="AE21" s="67">
        <f t="shared" si="21"/>
        <v>9395.800000000001</v>
      </c>
      <c r="AF21" s="55"/>
      <c r="AG21" s="67" t="e">
        <f t="shared" si="2"/>
        <v>#DIV/0!</v>
      </c>
      <c r="AH21" s="67">
        <f t="shared" si="28"/>
        <v>16825.100000000002</v>
      </c>
      <c r="AI21" s="66">
        <f t="shared" si="9"/>
        <v>0</v>
      </c>
      <c r="AJ21" s="67" t="e">
        <f t="shared" si="3"/>
        <v>#DIV/0!</v>
      </c>
      <c r="AK21" s="66">
        <f t="shared" si="10"/>
        <v>113.35147844482026</v>
      </c>
      <c r="AL21" s="55"/>
      <c r="AM21" s="55"/>
      <c r="AN21" s="55"/>
      <c r="AO21" s="67">
        <f t="shared" si="22"/>
        <v>0</v>
      </c>
      <c r="AP21" s="66">
        <f t="shared" si="11"/>
        <v>14843.3</v>
      </c>
      <c r="AQ21" s="65"/>
      <c r="AR21" s="67">
        <f t="shared" si="23"/>
        <v>16825.100000000002</v>
      </c>
      <c r="AS21" s="65">
        <f t="shared" si="12"/>
        <v>113.35147844482026</v>
      </c>
      <c r="AT21" s="68" t="s">
        <v>7</v>
      </c>
      <c r="AU21" s="67">
        <v>13312.3</v>
      </c>
      <c r="AV21" s="8"/>
      <c r="AW21" s="8"/>
      <c r="AX21" s="8"/>
      <c r="AY21" s="8"/>
      <c r="AZ21" s="8"/>
      <c r="BA21" s="8"/>
      <c r="BB21" s="8"/>
    </row>
    <row r="22" spans="1:54" ht="39" customHeight="1">
      <c r="A22" s="61" t="s">
        <v>8</v>
      </c>
      <c r="B22" s="94" t="s">
        <v>9</v>
      </c>
      <c r="C22" s="53" t="s">
        <v>871</v>
      </c>
      <c r="D22" s="91">
        <v>5365.1</v>
      </c>
      <c r="E22" s="91">
        <v>3.9</v>
      </c>
      <c r="F22" s="91">
        <v>5365.1</v>
      </c>
      <c r="G22" s="63">
        <v>231.1</v>
      </c>
      <c r="H22" s="63">
        <v>230.6</v>
      </c>
      <c r="I22" s="63">
        <v>234</v>
      </c>
      <c r="J22" s="78">
        <f t="shared" si="27"/>
        <v>695.7</v>
      </c>
      <c r="K22" s="63"/>
      <c r="L22" s="78" t="e">
        <f t="shared" si="25"/>
        <v>#DIV/0!</v>
      </c>
      <c r="M22" s="63">
        <f t="shared" si="4"/>
        <v>12.96713947549906</v>
      </c>
      <c r="N22" s="63">
        <v>258.3</v>
      </c>
      <c r="O22" s="63">
        <v>287.7</v>
      </c>
      <c r="P22" s="63">
        <v>388.5</v>
      </c>
      <c r="Q22" s="78">
        <f t="shared" si="20"/>
        <v>934.5</v>
      </c>
      <c r="R22" s="62"/>
      <c r="S22" s="63">
        <f t="shared" si="15"/>
        <v>17.418128273471137</v>
      </c>
      <c r="T22" s="97"/>
      <c r="U22" s="62">
        <f t="shared" si="5"/>
        <v>1630.2</v>
      </c>
      <c r="V22" s="78">
        <f>K22+R22</f>
        <v>0</v>
      </c>
      <c r="W22" s="78"/>
      <c r="X22" s="97" t="e">
        <f t="shared" si="30"/>
        <v>#DIV/0!</v>
      </c>
      <c r="Y22" s="63">
        <f t="shared" si="6"/>
        <v>30.385267748970197</v>
      </c>
      <c r="Z22" s="64" t="e">
        <f t="shared" si="7"/>
        <v>#DIV/0!</v>
      </c>
      <c r="AA22" s="65">
        <f t="shared" si="8"/>
        <v>30.385267748970197</v>
      </c>
      <c r="AB22" s="65">
        <v>315.7</v>
      </c>
      <c r="AC22" s="65">
        <v>249.6</v>
      </c>
      <c r="AD22" s="65">
        <v>347.4</v>
      </c>
      <c r="AE22" s="67">
        <f t="shared" si="21"/>
        <v>912.6999999999999</v>
      </c>
      <c r="AF22" s="55"/>
      <c r="AG22" s="67" t="e">
        <f t="shared" si="2"/>
        <v>#DIV/0!</v>
      </c>
      <c r="AH22" s="67">
        <f t="shared" si="28"/>
        <v>2542.9</v>
      </c>
      <c r="AI22" s="66">
        <f t="shared" si="9"/>
        <v>0</v>
      </c>
      <c r="AJ22" s="67" t="e">
        <f t="shared" si="3"/>
        <v>#DIV/0!</v>
      </c>
      <c r="AK22" s="66">
        <f t="shared" si="10"/>
        <v>47.397066224301504</v>
      </c>
      <c r="AL22" s="55"/>
      <c r="AM22" s="55"/>
      <c r="AN22" s="55"/>
      <c r="AO22" s="67">
        <f t="shared" si="22"/>
        <v>0</v>
      </c>
      <c r="AP22" s="66">
        <f t="shared" si="11"/>
        <v>5365.1</v>
      </c>
      <c r="AQ22" s="98">
        <f t="shared" si="26"/>
        <v>0</v>
      </c>
      <c r="AR22" s="67">
        <f t="shared" si="23"/>
        <v>2542.9</v>
      </c>
      <c r="AS22" s="65">
        <f t="shared" si="12"/>
        <v>47.397066224301504</v>
      </c>
      <c r="AT22" s="68" t="s">
        <v>7</v>
      </c>
      <c r="AU22" s="68">
        <v>4522.7</v>
      </c>
      <c r="AV22" s="8"/>
      <c r="AW22" s="8"/>
      <c r="AX22" s="8"/>
      <c r="AY22" s="8"/>
      <c r="AZ22" s="8"/>
      <c r="BA22" s="8"/>
      <c r="BB22" s="8"/>
    </row>
    <row r="23" spans="1:54" ht="93" customHeight="1">
      <c r="A23" s="99" t="s">
        <v>10</v>
      </c>
      <c r="B23" s="100" t="s">
        <v>585</v>
      </c>
      <c r="C23" s="53" t="s">
        <v>871</v>
      </c>
      <c r="D23" s="91">
        <v>3852.2</v>
      </c>
      <c r="E23" s="91">
        <v>1663.4</v>
      </c>
      <c r="F23" s="91">
        <v>3852.2</v>
      </c>
      <c r="G23" s="63">
        <v>131.1</v>
      </c>
      <c r="H23" s="63">
        <v>97.4</v>
      </c>
      <c r="I23" s="63">
        <v>66.4</v>
      </c>
      <c r="J23" s="78">
        <f t="shared" si="27"/>
        <v>294.9</v>
      </c>
      <c r="K23" s="63"/>
      <c r="L23" s="78" t="e">
        <f t="shared" si="25"/>
        <v>#DIV/0!</v>
      </c>
      <c r="M23" s="63">
        <f t="shared" si="4"/>
        <v>7.655365765017392</v>
      </c>
      <c r="N23" s="63">
        <v>177.8</v>
      </c>
      <c r="O23" s="63">
        <v>240.8</v>
      </c>
      <c r="P23" s="63">
        <v>211</v>
      </c>
      <c r="Q23" s="78">
        <f t="shared" si="20"/>
        <v>629.6</v>
      </c>
      <c r="R23" s="62"/>
      <c r="S23" s="63">
        <f t="shared" si="15"/>
        <v>16.34390737760241</v>
      </c>
      <c r="T23" s="78"/>
      <c r="U23" s="62">
        <f t="shared" si="5"/>
        <v>924.5</v>
      </c>
      <c r="V23" s="78">
        <f>K23+R23</f>
        <v>0</v>
      </c>
      <c r="W23" s="78"/>
      <c r="X23" s="78" t="e">
        <f t="shared" si="30"/>
        <v>#DIV/0!</v>
      </c>
      <c r="Y23" s="63">
        <f t="shared" si="6"/>
        <v>23.999273142619803</v>
      </c>
      <c r="Z23" s="64" t="e">
        <f t="shared" si="7"/>
        <v>#DIV/0!</v>
      </c>
      <c r="AA23" s="65">
        <f t="shared" si="8"/>
        <v>23.999273142619803</v>
      </c>
      <c r="AB23" s="65">
        <v>258.5</v>
      </c>
      <c r="AC23" s="65">
        <v>262.6</v>
      </c>
      <c r="AD23" s="65">
        <v>232</v>
      </c>
      <c r="AE23" s="67">
        <f t="shared" si="21"/>
        <v>753.1</v>
      </c>
      <c r="AF23" s="55"/>
      <c r="AG23" s="67" t="e">
        <f t="shared" si="2"/>
        <v>#DIV/0!</v>
      </c>
      <c r="AH23" s="67">
        <f t="shared" si="28"/>
        <v>1677.6</v>
      </c>
      <c r="AI23" s="66">
        <f t="shared" si="9"/>
        <v>0</v>
      </c>
      <c r="AJ23" s="67" t="e">
        <f t="shared" si="3"/>
        <v>#DIV/0!</v>
      </c>
      <c r="AK23" s="66">
        <f t="shared" si="10"/>
        <v>43.54914075073984</v>
      </c>
      <c r="AL23" s="55"/>
      <c r="AM23" s="55"/>
      <c r="AN23" s="55"/>
      <c r="AO23" s="67">
        <f t="shared" si="22"/>
        <v>0</v>
      </c>
      <c r="AP23" s="66">
        <f t="shared" si="11"/>
        <v>3852.2</v>
      </c>
      <c r="AQ23" s="98"/>
      <c r="AR23" s="67">
        <f t="shared" si="23"/>
        <v>1677.6</v>
      </c>
      <c r="AS23" s="65">
        <f t="shared" si="12"/>
        <v>43.54914075073984</v>
      </c>
      <c r="AT23" s="68" t="s">
        <v>7</v>
      </c>
      <c r="AU23" s="68">
        <v>3224.5</v>
      </c>
      <c r="AV23" s="8"/>
      <c r="AW23" s="8"/>
      <c r="AX23" s="8"/>
      <c r="AY23" s="8"/>
      <c r="AZ23" s="8"/>
      <c r="BA23" s="8"/>
      <c r="BB23" s="8"/>
    </row>
    <row r="24" spans="1:54" ht="105" customHeight="1">
      <c r="A24" s="101" t="s">
        <v>11</v>
      </c>
      <c r="B24" s="102" t="s">
        <v>12</v>
      </c>
      <c r="C24" s="53" t="s">
        <v>871</v>
      </c>
      <c r="D24" s="91"/>
      <c r="E24" s="91">
        <v>91.9</v>
      </c>
      <c r="F24" s="91"/>
      <c r="G24" s="62">
        <v>0.1</v>
      </c>
      <c r="H24" s="62">
        <v>-1.2</v>
      </c>
      <c r="I24" s="62">
        <v>0.1</v>
      </c>
      <c r="J24" s="78">
        <f t="shared" si="27"/>
        <v>-0.9999999999999999</v>
      </c>
      <c r="K24" s="75"/>
      <c r="L24" s="78"/>
      <c r="M24" s="63"/>
      <c r="N24" s="63">
        <v>-1.3</v>
      </c>
      <c r="O24" s="63">
        <v>0.1</v>
      </c>
      <c r="P24" s="63">
        <v>0.1</v>
      </c>
      <c r="Q24" s="78">
        <f t="shared" si="20"/>
        <v>-1.0999999999999999</v>
      </c>
      <c r="R24" s="75"/>
      <c r="S24" s="63"/>
      <c r="T24" s="62"/>
      <c r="U24" s="62">
        <f t="shared" si="5"/>
        <v>-2.0999999999999996</v>
      </c>
      <c r="V24" s="78">
        <f>K24+R24</f>
        <v>0</v>
      </c>
      <c r="W24" s="78"/>
      <c r="X24" s="103" t="e">
        <f t="shared" si="30"/>
        <v>#DIV/0!</v>
      </c>
      <c r="Y24" s="63"/>
      <c r="Z24" s="64"/>
      <c r="AA24" s="65"/>
      <c r="AB24" s="65">
        <v>0.1</v>
      </c>
      <c r="AC24" s="65">
        <v>-0.2</v>
      </c>
      <c r="AD24" s="65">
        <v>0.1</v>
      </c>
      <c r="AE24" s="67">
        <f t="shared" si="21"/>
        <v>0</v>
      </c>
      <c r="AF24" s="55"/>
      <c r="AG24" s="67" t="e">
        <f t="shared" si="2"/>
        <v>#DIV/0!</v>
      </c>
      <c r="AH24" s="67">
        <f t="shared" si="28"/>
        <v>-2.0999999999999996</v>
      </c>
      <c r="AI24" s="66">
        <f t="shared" si="9"/>
        <v>0</v>
      </c>
      <c r="AJ24" s="67" t="e">
        <f t="shared" si="3"/>
        <v>#DIV/0!</v>
      </c>
      <c r="AK24" s="66" t="e">
        <f t="shared" si="10"/>
        <v>#DIV/0!</v>
      </c>
      <c r="AL24" s="55"/>
      <c r="AM24" s="55"/>
      <c r="AN24" s="55"/>
      <c r="AO24" s="67">
        <f t="shared" si="22"/>
        <v>0</v>
      </c>
      <c r="AP24" s="66">
        <f t="shared" si="11"/>
        <v>0</v>
      </c>
      <c r="AQ24" s="65" t="e">
        <f t="shared" si="26"/>
        <v>#DIV/0!</v>
      </c>
      <c r="AR24" s="67">
        <f t="shared" si="23"/>
        <v>-2.0999999999999996</v>
      </c>
      <c r="AS24" s="65" t="e">
        <f t="shared" si="12"/>
        <v>#DIV/0!</v>
      </c>
      <c r="AT24" s="68"/>
      <c r="AU24" s="68"/>
      <c r="AV24" s="8"/>
      <c r="AW24" s="8"/>
      <c r="AX24" s="8"/>
      <c r="AY24" s="8"/>
      <c r="AZ24" s="8"/>
      <c r="BA24" s="8"/>
      <c r="BB24" s="8"/>
    </row>
    <row r="25" spans="1:54" ht="2.25" customHeight="1" hidden="1">
      <c r="A25" s="104" t="s">
        <v>13</v>
      </c>
      <c r="B25" s="56" t="s">
        <v>14</v>
      </c>
      <c r="C25" s="56"/>
      <c r="D25" s="63"/>
      <c r="E25" s="63"/>
      <c r="F25" s="63"/>
      <c r="G25" s="62"/>
      <c r="H25" s="62"/>
      <c r="I25" s="62"/>
      <c r="J25" s="62"/>
      <c r="K25" s="62"/>
      <c r="L25" s="78" t="e">
        <f t="shared" si="25"/>
        <v>#DIV/0!</v>
      </c>
      <c r="M25" s="63"/>
      <c r="N25" s="63"/>
      <c r="O25" s="63"/>
      <c r="P25" s="63"/>
      <c r="Q25" s="78"/>
      <c r="R25" s="62"/>
      <c r="S25" s="63"/>
      <c r="T25" s="62"/>
      <c r="U25" s="62">
        <f t="shared" si="5"/>
        <v>0</v>
      </c>
      <c r="V25" s="78"/>
      <c r="W25" s="78"/>
      <c r="X25" s="78" t="e">
        <f t="shared" si="30"/>
        <v>#DIV/0!</v>
      </c>
      <c r="Y25" s="63"/>
      <c r="Z25" s="64"/>
      <c r="AA25" s="65" t="e">
        <f t="shared" si="8"/>
        <v>#DIV/0!</v>
      </c>
      <c r="AB25" s="65"/>
      <c r="AC25" s="65"/>
      <c r="AD25" s="65"/>
      <c r="AE25" s="67"/>
      <c r="AF25" s="55"/>
      <c r="AG25" s="67" t="e">
        <f t="shared" si="2"/>
        <v>#DIV/0!</v>
      </c>
      <c r="AH25" s="67">
        <f t="shared" si="28"/>
        <v>0</v>
      </c>
      <c r="AI25" s="66">
        <f t="shared" si="9"/>
        <v>0</v>
      </c>
      <c r="AJ25" s="67" t="e">
        <f t="shared" si="3"/>
        <v>#DIV/0!</v>
      </c>
      <c r="AK25" s="66" t="e">
        <f t="shared" si="10"/>
        <v>#DIV/0!</v>
      </c>
      <c r="AL25" s="55"/>
      <c r="AM25" s="55"/>
      <c r="AN25" s="55"/>
      <c r="AO25" s="67"/>
      <c r="AP25" s="66">
        <f t="shared" si="11"/>
        <v>0</v>
      </c>
      <c r="AQ25" s="65"/>
      <c r="AR25" s="67"/>
      <c r="AS25" s="65" t="e">
        <f t="shared" si="12"/>
        <v>#DIV/0!</v>
      </c>
      <c r="AT25" s="68">
        <f t="shared" si="13"/>
        <v>0</v>
      </c>
      <c r="AU25" s="68">
        <f t="shared" si="14"/>
        <v>0</v>
      </c>
      <c r="AV25" s="8"/>
      <c r="AW25" s="8"/>
      <c r="AX25" s="8"/>
      <c r="AY25" s="8"/>
      <c r="AZ25" s="8"/>
      <c r="BA25" s="8"/>
      <c r="BB25" s="8"/>
    </row>
    <row r="26" spans="1:54" ht="30.75" customHeight="1">
      <c r="A26" s="61" t="s">
        <v>15</v>
      </c>
      <c r="B26" s="74" t="s">
        <v>16</v>
      </c>
      <c r="C26" s="54" t="s">
        <v>870</v>
      </c>
      <c r="D26" s="63">
        <f aca="true" t="shared" si="31" ref="D26:K26">+D27</f>
        <v>0</v>
      </c>
      <c r="E26" s="63">
        <f t="shared" si="31"/>
        <v>1276722.5</v>
      </c>
      <c r="F26" s="63">
        <f t="shared" si="31"/>
        <v>0</v>
      </c>
      <c r="G26" s="63">
        <f t="shared" si="31"/>
        <v>145393.9</v>
      </c>
      <c r="H26" s="63">
        <f t="shared" si="31"/>
        <v>141222</v>
      </c>
      <c r="I26" s="63">
        <f t="shared" si="31"/>
        <v>121135.2</v>
      </c>
      <c r="J26" s="63">
        <f t="shared" si="31"/>
        <v>407751.10000000003</v>
      </c>
      <c r="K26" s="63">
        <f t="shared" si="31"/>
        <v>0</v>
      </c>
      <c r="L26" s="78"/>
      <c r="M26" s="63"/>
      <c r="N26" s="63">
        <f>+N27</f>
        <v>140613.9</v>
      </c>
      <c r="O26" s="63">
        <f aca="true" t="shared" si="32" ref="O26:AR26">+O27</f>
        <v>159209.7</v>
      </c>
      <c r="P26" s="63">
        <f t="shared" si="32"/>
        <v>168531</v>
      </c>
      <c r="Q26" s="63">
        <f t="shared" si="32"/>
        <v>468354.60000000003</v>
      </c>
      <c r="R26" s="63">
        <f t="shared" si="32"/>
        <v>0</v>
      </c>
      <c r="S26" s="63"/>
      <c r="T26" s="63"/>
      <c r="U26" s="62">
        <f t="shared" si="5"/>
        <v>876105.7000000001</v>
      </c>
      <c r="V26" s="63">
        <f t="shared" si="32"/>
        <v>0</v>
      </c>
      <c r="W26" s="63"/>
      <c r="X26" s="63">
        <f t="shared" si="32"/>
        <v>0</v>
      </c>
      <c r="Y26" s="63"/>
      <c r="Z26" s="64"/>
      <c r="AA26" s="65" t="e">
        <f t="shared" si="8"/>
        <v>#DIV/0!</v>
      </c>
      <c r="AB26" s="65">
        <f t="shared" si="32"/>
        <v>177544.40000000002</v>
      </c>
      <c r="AC26" s="65">
        <f t="shared" si="32"/>
        <v>179909</v>
      </c>
      <c r="AD26" s="65">
        <f t="shared" si="32"/>
        <v>176039.3</v>
      </c>
      <c r="AE26" s="65">
        <f t="shared" si="32"/>
        <v>533492.7</v>
      </c>
      <c r="AF26" s="65">
        <f t="shared" si="32"/>
        <v>0</v>
      </c>
      <c r="AG26" s="67"/>
      <c r="AH26" s="67">
        <f t="shared" si="28"/>
        <v>1409598.4</v>
      </c>
      <c r="AI26" s="66">
        <f t="shared" si="9"/>
        <v>0</v>
      </c>
      <c r="AJ26" s="67"/>
      <c r="AK26" s="66" t="e">
        <f t="shared" si="10"/>
        <v>#DIV/0!</v>
      </c>
      <c r="AL26" s="65">
        <f t="shared" si="32"/>
        <v>0</v>
      </c>
      <c r="AM26" s="65">
        <f t="shared" si="32"/>
        <v>0</v>
      </c>
      <c r="AN26" s="65">
        <f t="shared" si="32"/>
        <v>0</v>
      </c>
      <c r="AO26" s="65">
        <f t="shared" si="32"/>
        <v>0</v>
      </c>
      <c r="AP26" s="66">
        <f t="shared" si="11"/>
        <v>0</v>
      </c>
      <c r="AQ26" s="65">
        <f t="shared" si="32"/>
        <v>0</v>
      </c>
      <c r="AR26" s="65">
        <f t="shared" si="32"/>
        <v>1409598.4</v>
      </c>
      <c r="AS26" s="65" t="e">
        <f t="shared" si="12"/>
        <v>#DIV/0!</v>
      </c>
      <c r="AT26" s="68"/>
      <c r="AU26" s="68"/>
      <c r="AV26" s="8"/>
      <c r="AW26" s="8"/>
      <c r="AX26" s="8"/>
      <c r="AY26" s="8"/>
      <c r="AZ26" s="8"/>
      <c r="BA26" s="8"/>
      <c r="BB26" s="8"/>
    </row>
    <row r="27" spans="1:54" ht="24.75" customHeight="1">
      <c r="A27" s="61" t="s">
        <v>17</v>
      </c>
      <c r="B27" s="82" t="s">
        <v>18</v>
      </c>
      <c r="C27" s="54" t="s">
        <v>870</v>
      </c>
      <c r="D27" s="75">
        <f>D34+D35</f>
        <v>0</v>
      </c>
      <c r="E27" s="75">
        <f>E34+E35</f>
        <v>1276722.5</v>
      </c>
      <c r="F27" s="75">
        <f>F34+F35</f>
        <v>0</v>
      </c>
      <c r="G27" s="75">
        <f>G34+G35+G28+G29+G30+G31+G32</f>
        <v>145393.9</v>
      </c>
      <c r="H27" s="75">
        <f>H34+H35+H28+H29+H30+H31+H32</f>
        <v>141222</v>
      </c>
      <c r="I27" s="75">
        <f>I34+I35+I28+I29+I30+I31+I32</f>
        <v>121135.2</v>
      </c>
      <c r="J27" s="75">
        <f>J34+J35+J28+J29+J30+J31+J32</f>
        <v>407751.10000000003</v>
      </c>
      <c r="K27" s="75">
        <f>K34+K35</f>
        <v>0</v>
      </c>
      <c r="L27" s="78"/>
      <c r="M27" s="63"/>
      <c r="N27" s="75">
        <f>N34+N35+N28+N29+N30+N31+N32+N33+N38+N40+N41+N42+N43</f>
        <v>140613.9</v>
      </c>
      <c r="O27" s="75">
        <f>O34+O35+O28+O29+O30+O31+O32+O33+O38+O40+O41+O42+O43+O39</f>
        <v>159209.7</v>
      </c>
      <c r="P27" s="75">
        <f>P34+P35+P28+P29+P30+P31+P32+P33+P38+P40+P41+P42+P43+P39</f>
        <v>168531</v>
      </c>
      <c r="Q27" s="75">
        <f>Q34+Q35+Q28+Q29+Q30+Q31+Q32+Q33+Q38+Q40+Q41+Q42+Q43+Q39</f>
        <v>468354.60000000003</v>
      </c>
      <c r="R27" s="75">
        <f>R34+R35+R28+R29+R30+R31+R32+R33+R38+R40+R41+R42+R43</f>
        <v>0</v>
      </c>
      <c r="S27" s="63"/>
      <c r="T27" s="75"/>
      <c r="U27" s="62">
        <f t="shared" si="5"/>
        <v>876105.7000000001</v>
      </c>
      <c r="V27" s="75">
        <f>V34+V35</f>
        <v>0</v>
      </c>
      <c r="W27" s="75"/>
      <c r="X27" s="75">
        <f>X34+X35</f>
        <v>0</v>
      </c>
      <c r="Y27" s="63"/>
      <c r="Z27" s="64"/>
      <c r="AA27" s="65" t="e">
        <f t="shared" si="8"/>
        <v>#DIV/0!</v>
      </c>
      <c r="AB27" s="68">
        <f>AB34+AB35+AB28+AB29+AB30+AB31+AB32+AB33+AB38+AB40+AB41+AB42+AB43+AB39</f>
        <v>177544.40000000002</v>
      </c>
      <c r="AC27" s="68">
        <f>AC34+AC35+AC28+AC29+AC30+AC31+AC32+AC33+AC38+AC40+AC41+AC42+AC43+AC39</f>
        <v>179909</v>
      </c>
      <c r="AD27" s="68">
        <f>AD34+AD35+AD28+AD29+AD30+AD31+AD32+AD33+AD38+AD40+AD41+AD42+AD43+AD39</f>
        <v>176039.3</v>
      </c>
      <c r="AE27" s="68">
        <f>AE34+AE35+AE28+AE29+AE30+AE31+AE32+AE33+AE38+AE40+AE41+AE42+AE43+AE39</f>
        <v>533492.7</v>
      </c>
      <c r="AF27" s="68">
        <f>AF34+AF35</f>
        <v>0</v>
      </c>
      <c r="AG27" s="67"/>
      <c r="AH27" s="67">
        <f t="shared" si="28"/>
        <v>1409598.4</v>
      </c>
      <c r="AI27" s="66">
        <f t="shared" si="9"/>
        <v>0</v>
      </c>
      <c r="AJ27" s="67"/>
      <c r="AK27" s="66" t="e">
        <f t="shared" si="10"/>
        <v>#DIV/0!</v>
      </c>
      <c r="AL27" s="68">
        <f>AL34+AL35+AL28+AL29+AL30+AL31+AL32+AL33+AL38+AL40+AL41+AL42+AL43+AL39</f>
        <v>0</v>
      </c>
      <c r="AM27" s="68">
        <f>AM34+AM35+AM28+AM29+AM30+AM31+AM32+AM33+AM38+AM40+AM41+AM42+AM43+AM39</f>
        <v>0</v>
      </c>
      <c r="AN27" s="68">
        <f>AN34+AN35+AN28+AN29+AN30+AN31+AN32+AN33+AN38+AN40+AN41+AN42+AN43+AN39</f>
        <v>0</v>
      </c>
      <c r="AO27" s="68">
        <f>AO34+AO35+AO28+AO29+AO30+AO31+AO32+AO33+AO38+AO40+AO41+AO42+AO43+AO39</f>
        <v>0</v>
      </c>
      <c r="AP27" s="66">
        <f t="shared" si="11"/>
        <v>0</v>
      </c>
      <c r="AQ27" s="68">
        <f>AQ34+AQ35</f>
        <v>0</v>
      </c>
      <c r="AR27" s="68">
        <f>AR34+AR35+AR28+AR29+AR30+AR31+AR32+AR33+AR38+AR40+AR41+AR42+AR43+AR39</f>
        <v>1409598.4</v>
      </c>
      <c r="AS27" s="65" t="e">
        <f t="shared" si="12"/>
        <v>#DIV/0!</v>
      </c>
      <c r="AT27" s="68"/>
      <c r="AU27" s="68"/>
      <c r="AV27" s="8"/>
      <c r="AW27" s="8"/>
      <c r="AX27" s="8"/>
      <c r="AY27" s="8"/>
      <c r="AZ27" s="8"/>
      <c r="BA27" s="8"/>
      <c r="BB27" s="8"/>
    </row>
    <row r="28" spans="1:54" ht="37.5" customHeight="1">
      <c r="A28" s="61" t="s">
        <v>19</v>
      </c>
      <c r="B28" s="105" t="s">
        <v>20</v>
      </c>
      <c r="C28" s="54" t="s">
        <v>870</v>
      </c>
      <c r="D28" s="75"/>
      <c r="E28" s="75"/>
      <c r="F28" s="75"/>
      <c r="G28" s="75"/>
      <c r="H28" s="75">
        <v>0.4</v>
      </c>
      <c r="I28" s="75"/>
      <c r="J28" s="78">
        <f aca="true" t="shared" si="33" ref="J28:J42">G28+H28+I28</f>
        <v>0.4</v>
      </c>
      <c r="K28" s="75"/>
      <c r="L28" s="75"/>
      <c r="M28" s="63"/>
      <c r="N28" s="75">
        <v>7.4</v>
      </c>
      <c r="O28" s="75"/>
      <c r="P28" s="75"/>
      <c r="Q28" s="78">
        <f aca="true" t="shared" si="34" ref="Q28:Q43">N28+O28+P28</f>
        <v>7.4</v>
      </c>
      <c r="R28" s="75"/>
      <c r="S28" s="63"/>
      <c r="T28" s="75"/>
      <c r="U28" s="62">
        <f t="shared" si="5"/>
        <v>7.800000000000001</v>
      </c>
      <c r="V28" s="75"/>
      <c r="W28" s="75"/>
      <c r="X28" s="75"/>
      <c r="Y28" s="63"/>
      <c r="Z28" s="64"/>
      <c r="AA28" s="65"/>
      <c r="AB28" s="68">
        <v>3.2</v>
      </c>
      <c r="AC28" s="68"/>
      <c r="AD28" s="68">
        <v>15</v>
      </c>
      <c r="AE28" s="67">
        <f aca="true" t="shared" si="35" ref="AE28:AE43">AB28+AC28+AD28</f>
        <v>18.2</v>
      </c>
      <c r="AF28" s="68"/>
      <c r="AG28" s="68"/>
      <c r="AH28" s="67">
        <f t="shared" si="28"/>
        <v>26</v>
      </c>
      <c r="AI28" s="66">
        <f t="shared" si="9"/>
        <v>0</v>
      </c>
      <c r="AJ28" s="67"/>
      <c r="AK28" s="66" t="e">
        <f t="shared" si="10"/>
        <v>#DIV/0!</v>
      </c>
      <c r="AL28" s="68"/>
      <c r="AM28" s="68"/>
      <c r="AN28" s="68"/>
      <c r="AO28" s="67">
        <f aca="true" t="shared" si="36" ref="AO28:AO43">AL28+AM28+AN28</f>
        <v>0</v>
      </c>
      <c r="AP28" s="66">
        <f t="shared" si="11"/>
        <v>0</v>
      </c>
      <c r="AQ28" s="68"/>
      <c r="AR28" s="67">
        <f>AH28+AO28</f>
        <v>26</v>
      </c>
      <c r="AS28" s="65" t="e">
        <f t="shared" si="12"/>
        <v>#DIV/0!</v>
      </c>
      <c r="AT28" s="68"/>
      <c r="AU28" s="68"/>
      <c r="AV28" s="8"/>
      <c r="AW28" s="8"/>
      <c r="AX28" s="8"/>
      <c r="AY28" s="8"/>
      <c r="AZ28" s="8"/>
      <c r="BA28" s="8"/>
      <c r="BB28" s="8"/>
    </row>
    <row r="29" spans="1:54" ht="27.75" customHeight="1">
      <c r="A29" s="61" t="s">
        <v>21</v>
      </c>
      <c r="B29" s="106" t="s">
        <v>22</v>
      </c>
      <c r="C29" s="54" t="s">
        <v>870</v>
      </c>
      <c r="D29" s="75"/>
      <c r="E29" s="75"/>
      <c r="F29" s="75"/>
      <c r="G29" s="75"/>
      <c r="H29" s="75"/>
      <c r="I29" s="75">
        <v>0</v>
      </c>
      <c r="J29" s="78">
        <f>G29+H29+I29</f>
        <v>0</v>
      </c>
      <c r="K29" s="75"/>
      <c r="L29" s="75"/>
      <c r="M29" s="63"/>
      <c r="N29" s="75"/>
      <c r="O29" s="75">
        <v>0</v>
      </c>
      <c r="P29" s="75">
        <v>0</v>
      </c>
      <c r="Q29" s="78">
        <f t="shared" si="34"/>
        <v>0</v>
      </c>
      <c r="R29" s="75"/>
      <c r="S29" s="63"/>
      <c r="T29" s="75"/>
      <c r="U29" s="62">
        <f t="shared" si="5"/>
        <v>0</v>
      </c>
      <c r="V29" s="75"/>
      <c r="W29" s="75"/>
      <c r="X29" s="75"/>
      <c r="Y29" s="63"/>
      <c r="Z29" s="64"/>
      <c r="AA29" s="65"/>
      <c r="AB29" s="68">
        <v>0</v>
      </c>
      <c r="AC29" s="68">
        <v>0</v>
      </c>
      <c r="AD29" s="68"/>
      <c r="AE29" s="67">
        <f t="shared" si="35"/>
        <v>0</v>
      </c>
      <c r="AF29" s="68"/>
      <c r="AG29" s="68"/>
      <c r="AH29" s="67">
        <f t="shared" si="28"/>
        <v>0</v>
      </c>
      <c r="AI29" s="66">
        <f t="shared" si="9"/>
        <v>0</v>
      </c>
      <c r="AJ29" s="67"/>
      <c r="AK29" s="66" t="e">
        <f t="shared" si="10"/>
        <v>#DIV/0!</v>
      </c>
      <c r="AL29" s="68"/>
      <c r="AM29" s="68"/>
      <c r="AN29" s="68"/>
      <c r="AO29" s="67">
        <f t="shared" si="36"/>
        <v>0</v>
      </c>
      <c r="AP29" s="66">
        <f t="shared" si="11"/>
        <v>0</v>
      </c>
      <c r="AQ29" s="68"/>
      <c r="AR29" s="67">
        <f>AH29+AO29</f>
        <v>0</v>
      </c>
      <c r="AS29" s="65" t="e">
        <f t="shared" si="12"/>
        <v>#DIV/0!</v>
      </c>
      <c r="AT29" s="68"/>
      <c r="AU29" s="68"/>
      <c r="AV29" s="8"/>
      <c r="AW29" s="8"/>
      <c r="AX29" s="8"/>
      <c r="AY29" s="8"/>
      <c r="AZ29" s="8"/>
      <c r="BA29" s="8"/>
      <c r="BB29" s="8"/>
    </row>
    <row r="30" spans="1:54" ht="26.25" customHeight="1">
      <c r="A30" s="61" t="s">
        <v>23</v>
      </c>
      <c r="B30" s="106" t="s">
        <v>24</v>
      </c>
      <c r="C30" s="54" t="s">
        <v>870</v>
      </c>
      <c r="D30" s="75"/>
      <c r="E30" s="75"/>
      <c r="F30" s="75"/>
      <c r="G30" s="75"/>
      <c r="H30" s="75"/>
      <c r="I30" s="75">
        <v>0</v>
      </c>
      <c r="J30" s="78">
        <f>G30+H30+I30</f>
        <v>0</v>
      </c>
      <c r="K30" s="75"/>
      <c r="L30" s="75"/>
      <c r="M30" s="63"/>
      <c r="N30" s="75">
        <v>0</v>
      </c>
      <c r="O30" s="75">
        <v>0</v>
      </c>
      <c r="P30" s="75">
        <v>0</v>
      </c>
      <c r="Q30" s="78">
        <f t="shared" si="34"/>
        <v>0</v>
      </c>
      <c r="R30" s="75"/>
      <c r="S30" s="63"/>
      <c r="T30" s="75"/>
      <c r="U30" s="62">
        <f t="shared" si="5"/>
        <v>0</v>
      </c>
      <c r="V30" s="75"/>
      <c r="W30" s="75"/>
      <c r="X30" s="75"/>
      <c r="Y30" s="63"/>
      <c r="Z30" s="64"/>
      <c r="AA30" s="65"/>
      <c r="AB30" s="68">
        <v>0</v>
      </c>
      <c r="AC30" s="68">
        <v>0</v>
      </c>
      <c r="AD30" s="68">
        <v>0</v>
      </c>
      <c r="AE30" s="67">
        <f t="shared" si="35"/>
        <v>0</v>
      </c>
      <c r="AF30" s="68"/>
      <c r="AG30" s="68"/>
      <c r="AH30" s="67">
        <f t="shared" si="28"/>
        <v>0</v>
      </c>
      <c r="AI30" s="66">
        <f t="shared" si="9"/>
        <v>0</v>
      </c>
      <c r="AJ30" s="67"/>
      <c r="AK30" s="66" t="e">
        <f t="shared" si="10"/>
        <v>#DIV/0!</v>
      </c>
      <c r="AL30" s="68"/>
      <c r="AM30" s="68"/>
      <c r="AN30" s="68"/>
      <c r="AO30" s="67">
        <f t="shared" si="36"/>
        <v>0</v>
      </c>
      <c r="AP30" s="66">
        <f t="shared" si="11"/>
        <v>0</v>
      </c>
      <c r="AQ30" s="68"/>
      <c r="AR30" s="67">
        <f>AH30+AO30</f>
        <v>0</v>
      </c>
      <c r="AS30" s="65" t="e">
        <f t="shared" si="12"/>
        <v>#DIV/0!</v>
      </c>
      <c r="AT30" s="68"/>
      <c r="AU30" s="68"/>
      <c r="AV30" s="8"/>
      <c r="AW30" s="8"/>
      <c r="AX30" s="8"/>
      <c r="AY30" s="8"/>
      <c r="AZ30" s="8"/>
      <c r="BA30" s="8"/>
      <c r="BB30" s="8"/>
    </row>
    <row r="31" spans="1:54" ht="26.25" customHeight="1">
      <c r="A31" s="61" t="s">
        <v>25</v>
      </c>
      <c r="B31" s="106" t="s">
        <v>26</v>
      </c>
      <c r="C31" s="54" t="s">
        <v>870</v>
      </c>
      <c r="D31" s="75"/>
      <c r="E31" s="75"/>
      <c r="F31" s="75"/>
      <c r="G31" s="75"/>
      <c r="H31" s="75"/>
      <c r="I31" s="75">
        <v>0</v>
      </c>
      <c r="J31" s="78">
        <f>G31+H31+I31</f>
        <v>0</v>
      </c>
      <c r="K31" s="75"/>
      <c r="L31" s="75"/>
      <c r="M31" s="63"/>
      <c r="N31" s="75">
        <v>0</v>
      </c>
      <c r="O31" s="75">
        <v>0</v>
      </c>
      <c r="P31" s="75">
        <v>0</v>
      </c>
      <c r="Q31" s="78">
        <f t="shared" si="34"/>
        <v>0</v>
      </c>
      <c r="R31" s="75"/>
      <c r="S31" s="63"/>
      <c r="T31" s="75"/>
      <c r="U31" s="62">
        <f t="shared" si="5"/>
        <v>0</v>
      </c>
      <c r="V31" s="75"/>
      <c r="W31" s="75"/>
      <c r="X31" s="75"/>
      <c r="Y31" s="63"/>
      <c r="Z31" s="64"/>
      <c r="AA31" s="65"/>
      <c r="AB31" s="68">
        <v>0</v>
      </c>
      <c r="AC31" s="68">
        <v>0</v>
      </c>
      <c r="AD31" s="68">
        <v>0</v>
      </c>
      <c r="AE31" s="67">
        <f t="shared" si="35"/>
        <v>0</v>
      </c>
      <c r="AF31" s="68"/>
      <c r="AG31" s="68"/>
      <c r="AH31" s="67">
        <f t="shared" si="28"/>
        <v>0</v>
      </c>
      <c r="AI31" s="66">
        <f t="shared" si="9"/>
        <v>0</v>
      </c>
      <c r="AJ31" s="67"/>
      <c r="AK31" s="66" t="e">
        <f t="shared" si="10"/>
        <v>#DIV/0!</v>
      </c>
      <c r="AL31" s="68"/>
      <c r="AM31" s="68"/>
      <c r="AN31" s="68"/>
      <c r="AO31" s="67">
        <f t="shared" si="36"/>
        <v>0</v>
      </c>
      <c r="AP31" s="66">
        <f t="shared" si="11"/>
        <v>0</v>
      </c>
      <c r="AQ31" s="68"/>
      <c r="AR31" s="67">
        <f>AH31+AO31</f>
        <v>0</v>
      </c>
      <c r="AS31" s="65" t="e">
        <f t="shared" si="12"/>
        <v>#DIV/0!</v>
      </c>
      <c r="AT31" s="68"/>
      <c r="AU31" s="68"/>
      <c r="AV31" s="8"/>
      <c r="AW31" s="8"/>
      <c r="AX31" s="8"/>
      <c r="AY31" s="8"/>
      <c r="AZ31" s="8"/>
      <c r="BA31" s="8"/>
      <c r="BB31" s="8"/>
    </row>
    <row r="32" spans="1:54" ht="36.75" customHeight="1">
      <c r="A32" s="61" t="s">
        <v>27</v>
      </c>
      <c r="B32" s="105" t="s">
        <v>28</v>
      </c>
      <c r="C32" s="54" t="s">
        <v>870</v>
      </c>
      <c r="D32" s="75"/>
      <c r="E32" s="75"/>
      <c r="F32" s="75"/>
      <c r="G32" s="75"/>
      <c r="H32" s="75"/>
      <c r="I32" s="75">
        <v>0</v>
      </c>
      <c r="J32" s="78">
        <f>G32+H32+I32</f>
        <v>0</v>
      </c>
      <c r="K32" s="75"/>
      <c r="L32" s="75"/>
      <c r="M32" s="63"/>
      <c r="N32" s="75">
        <v>0</v>
      </c>
      <c r="O32" s="75">
        <v>0</v>
      </c>
      <c r="P32" s="75">
        <v>0</v>
      </c>
      <c r="Q32" s="78">
        <f t="shared" si="34"/>
        <v>0</v>
      </c>
      <c r="R32" s="75"/>
      <c r="S32" s="63"/>
      <c r="T32" s="75"/>
      <c r="U32" s="62">
        <f t="shared" si="5"/>
        <v>0</v>
      </c>
      <c r="V32" s="75"/>
      <c r="W32" s="75"/>
      <c r="X32" s="75"/>
      <c r="Y32" s="63"/>
      <c r="Z32" s="64"/>
      <c r="AA32" s="65"/>
      <c r="AB32" s="68">
        <v>0</v>
      </c>
      <c r="AC32" s="68">
        <v>0</v>
      </c>
      <c r="AD32" s="68">
        <v>0</v>
      </c>
      <c r="AE32" s="67">
        <f t="shared" si="35"/>
        <v>0</v>
      </c>
      <c r="AF32" s="68"/>
      <c r="AG32" s="68"/>
      <c r="AH32" s="67">
        <f t="shared" si="28"/>
        <v>0</v>
      </c>
      <c r="AI32" s="66">
        <f t="shared" si="9"/>
        <v>0</v>
      </c>
      <c r="AJ32" s="67"/>
      <c r="AK32" s="66" t="e">
        <f t="shared" si="10"/>
        <v>#DIV/0!</v>
      </c>
      <c r="AL32" s="68"/>
      <c r="AM32" s="68"/>
      <c r="AN32" s="68"/>
      <c r="AO32" s="67">
        <f t="shared" si="36"/>
        <v>0</v>
      </c>
      <c r="AP32" s="66">
        <f t="shared" si="11"/>
        <v>0</v>
      </c>
      <c r="AQ32" s="68"/>
      <c r="AR32" s="67">
        <f>AH32+AO32</f>
        <v>0</v>
      </c>
      <c r="AS32" s="65" t="e">
        <f t="shared" si="12"/>
        <v>#DIV/0!</v>
      </c>
      <c r="AT32" s="68"/>
      <c r="AU32" s="68"/>
      <c r="AV32" s="8"/>
      <c r="AW32" s="8"/>
      <c r="AX32" s="8"/>
      <c r="AY32" s="8"/>
      <c r="AZ32" s="8"/>
      <c r="BA32" s="8"/>
      <c r="BB32" s="8"/>
    </row>
    <row r="33" spans="1:54" ht="27" customHeight="1">
      <c r="A33" s="61" t="s">
        <v>29</v>
      </c>
      <c r="B33" s="82" t="s">
        <v>30</v>
      </c>
      <c r="C33" s="54" t="s">
        <v>870</v>
      </c>
      <c r="D33" s="75"/>
      <c r="E33" s="75"/>
      <c r="F33" s="75"/>
      <c r="G33" s="75"/>
      <c r="H33" s="75"/>
      <c r="I33" s="75"/>
      <c r="J33" s="78"/>
      <c r="K33" s="75"/>
      <c r="L33" s="75"/>
      <c r="M33" s="63"/>
      <c r="N33" s="75"/>
      <c r="O33" s="75">
        <v>0</v>
      </c>
      <c r="P33" s="75">
        <v>0</v>
      </c>
      <c r="Q33" s="78">
        <f t="shared" si="34"/>
        <v>0</v>
      </c>
      <c r="R33" s="75"/>
      <c r="S33" s="63"/>
      <c r="T33" s="75"/>
      <c r="U33" s="62">
        <f t="shared" si="5"/>
        <v>0</v>
      </c>
      <c r="V33" s="75"/>
      <c r="W33" s="75"/>
      <c r="X33" s="75"/>
      <c r="Y33" s="63"/>
      <c r="Z33" s="64"/>
      <c r="AA33" s="65"/>
      <c r="AB33" s="68">
        <v>0</v>
      </c>
      <c r="AC33" s="68">
        <v>0</v>
      </c>
      <c r="AD33" s="68">
        <v>0</v>
      </c>
      <c r="AE33" s="67">
        <f t="shared" si="35"/>
        <v>0</v>
      </c>
      <c r="AF33" s="68"/>
      <c r="AG33" s="68"/>
      <c r="AH33" s="67">
        <f t="shared" si="28"/>
        <v>0</v>
      </c>
      <c r="AI33" s="66">
        <f t="shared" si="9"/>
        <v>0</v>
      </c>
      <c r="AJ33" s="67"/>
      <c r="AK33" s="66" t="e">
        <f t="shared" si="10"/>
        <v>#DIV/0!</v>
      </c>
      <c r="AL33" s="68"/>
      <c r="AM33" s="68"/>
      <c r="AN33" s="68"/>
      <c r="AO33" s="67">
        <f t="shared" si="36"/>
        <v>0</v>
      </c>
      <c r="AP33" s="66">
        <f t="shared" si="11"/>
        <v>0</v>
      </c>
      <c r="AQ33" s="68"/>
      <c r="AR33" s="67">
        <f aca="true" t="shared" si="37" ref="AR33:AR43">AH33+AO33</f>
        <v>0</v>
      </c>
      <c r="AS33" s="65" t="e">
        <f t="shared" si="12"/>
        <v>#DIV/0!</v>
      </c>
      <c r="AT33" s="68"/>
      <c r="AU33" s="68"/>
      <c r="AV33" s="8"/>
      <c r="AW33" s="8"/>
      <c r="AX33" s="8"/>
      <c r="AY33" s="8"/>
      <c r="AZ33" s="8"/>
      <c r="BA33" s="8"/>
      <c r="BB33" s="8"/>
    </row>
    <row r="34" spans="1:54" ht="20.25" customHeight="1">
      <c r="A34" s="61" t="s">
        <v>31</v>
      </c>
      <c r="B34" s="82" t="s">
        <v>32</v>
      </c>
      <c r="C34" s="54" t="s">
        <v>870</v>
      </c>
      <c r="D34" s="63"/>
      <c r="E34" s="63">
        <v>1147417.6</v>
      </c>
      <c r="F34" s="63"/>
      <c r="G34" s="63">
        <v>117300</v>
      </c>
      <c r="H34" s="63">
        <v>120500</v>
      </c>
      <c r="I34" s="63">
        <v>105400</v>
      </c>
      <c r="J34" s="78">
        <f t="shared" si="33"/>
        <v>343200</v>
      </c>
      <c r="K34" s="63"/>
      <c r="L34" s="63"/>
      <c r="M34" s="63"/>
      <c r="N34" s="63">
        <v>120700</v>
      </c>
      <c r="O34" s="63">
        <v>138600</v>
      </c>
      <c r="P34" s="63">
        <v>146700</v>
      </c>
      <c r="Q34" s="78">
        <f t="shared" si="34"/>
        <v>406000</v>
      </c>
      <c r="R34" s="63"/>
      <c r="S34" s="63"/>
      <c r="T34" s="63"/>
      <c r="U34" s="62">
        <f t="shared" si="5"/>
        <v>749200</v>
      </c>
      <c r="V34" s="78"/>
      <c r="W34" s="78"/>
      <c r="X34" s="78"/>
      <c r="Y34" s="63"/>
      <c r="Z34" s="64"/>
      <c r="AA34" s="65" t="e">
        <f t="shared" si="8"/>
        <v>#DIV/0!</v>
      </c>
      <c r="AB34" s="65">
        <v>153700</v>
      </c>
      <c r="AC34" s="65">
        <v>160400</v>
      </c>
      <c r="AD34" s="65">
        <v>156500</v>
      </c>
      <c r="AE34" s="67">
        <f t="shared" si="35"/>
        <v>470600</v>
      </c>
      <c r="AF34" s="65"/>
      <c r="AG34" s="67"/>
      <c r="AH34" s="67">
        <f t="shared" si="28"/>
        <v>1219800</v>
      </c>
      <c r="AI34" s="66">
        <f t="shared" si="9"/>
        <v>0</v>
      </c>
      <c r="AJ34" s="67"/>
      <c r="AK34" s="66" t="e">
        <f t="shared" si="10"/>
        <v>#DIV/0!</v>
      </c>
      <c r="AL34" s="65"/>
      <c r="AM34" s="65"/>
      <c r="AN34" s="65"/>
      <c r="AO34" s="67">
        <f t="shared" si="36"/>
        <v>0</v>
      </c>
      <c r="AP34" s="66">
        <f t="shared" si="11"/>
        <v>0</v>
      </c>
      <c r="AQ34" s="65"/>
      <c r="AR34" s="67">
        <f t="shared" si="37"/>
        <v>1219800</v>
      </c>
      <c r="AS34" s="65" t="e">
        <f t="shared" si="12"/>
        <v>#DIV/0!</v>
      </c>
      <c r="AT34" s="68"/>
      <c r="AU34" s="68"/>
      <c r="AV34" s="8"/>
      <c r="AW34" s="8"/>
      <c r="AX34" s="8"/>
      <c r="AY34" s="8"/>
      <c r="AZ34" s="8"/>
      <c r="BA34" s="8"/>
      <c r="BB34" s="8"/>
    </row>
    <row r="35" spans="1:54" ht="42" customHeight="1">
      <c r="A35" s="61" t="s">
        <v>33</v>
      </c>
      <c r="B35" s="108" t="s">
        <v>34</v>
      </c>
      <c r="C35" s="54" t="s">
        <v>870</v>
      </c>
      <c r="D35" s="78"/>
      <c r="E35" s="78">
        <v>129304.9</v>
      </c>
      <c r="F35" s="78"/>
      <c r="G35" s="78">
        <v>28093.9</v>
      </c>
      <c r="H35" s="78">
        <v>20721.6</v>
      </c>
      <c r="I35" s="78">
        <v>15735.2</v>
      </c>
      <c r="J35" s="78">
        <f t="shared" si="33"/>
        <v>64550.7</v>
      </c>
      <c r="K35" s="78"/>
      <c r="L35" s="63"/>
      <c r="M35" s="63"/>
      <c r="N35" s="78">
        <v>19906.5</v>
      </c>
      <c r="O35" s="78">
        <v>20609.7</v>
      </c>
      <c r="P35" s="78">
        <v>21831</v>
      </c>
      <c r="Q35" s="78">
        <f t="shared" si="34"/>
        <v>62347.2</v>
      </c>
      <c r="R35" s="78"/>
      <c r="S35" s="63"/>
      <c r="T35" s="63"/>
      <c r="U35" s="62">
        <f t="shared" si="5"/>
        <v>126897.9</v>
      </c>
      <c r="V35" s="78"/>
      <c r="W35" s="78"/>
      <c r="X35" s="78"/>
      <c r="Y35" s="63"/>
      <c r="Z35" s="64"/>
      <c r="AA35" s="65" t="e">
        <f t="shared" si="8"/>
        <v>#DIV/0!</v>
      </c>
      <c r="AB35" s="67">
        <v>23841.2</v>
      </c>
      <c r="AC35" s="67">
        <v>19509</v>
      </c>
      <c r="AD35" s="67">
        <v>19524.3</v>
      </c>
      <c r="AE35" s="67">
        <f t="shared" si="35"/>
        <v>62874.5</v>
      </c>
      <c r="AF35" s="67"/>
      <c r="AG35" s="67"/>
      <c r="AH35" s="67">
        <f t="shared" si="28"/>
        <v>189772.4</v>
      </c>
      <c r="AI35" s="66">
        <f t="shared" si="9"/>
        <v>0</v>
      </c>
      <c r="AJ35" s="67"/>
      <c r="AK35" s="66" t="e">
        <f t="shared" si="10"/>
        <v>#DIV/0!</v>
      </c>
      <c r="AL35" s="67"/>
      <c r="AM35" s="67"/>
      <c r="AN35" s="67"/>
      <c r="AO35" s="67">
        <f t="shared" si="36"/>
        <v>0</v>
      </c>
      <c r="AP35" s="66">
        <f t="shared" si="11"/>
        <v>0</v>
      </c>
      <c r="AQ35" s="65"/>
      <c r="AR35" s="67">
        <f t="shared" si="37"/>
        <v>189772.4</v>
      </c>
      <c r="AS35" s="65" t="e">
        <f t="shared" si="12"/>
        <v>#DIV/0!</v>
      </c>
      <c r="AT35" s="68"/>
      <c r="AU35" s="68"/>
      <c r="AV35" s="8"/>
      <c r="AW35" s="8"/>
      <c r="AX35" s="8"/>
      <c r="AY35" s="8"/>
      <c r="AZ35" s="8"/>
      <c r="BA35" s="8"/>
      <c r="BB35" s="8"/>
    </row>
    <row r="36" spans="1:54" ht="50.25" customHeight="1">
      <c r="A36" s="61" t="s">
        <v>35</v>
      </c>
      <c r="B36" s="108" t="s">
        <v>36</v>
      </c>
      <c r="C36" s="54" t="s">
        <v>870</v>
      </c>
      <c r="D36" s="63"/>
      <c r="E36" s="63">
        <v>92987.52</v>
      </c>
      <c r="F36" s="63"/>
      <c r="G36" s="78"/>
      <c r="H36" s="78"/>
      <c r="I36" s="78"/>
      <c r="J36" s="78">
        <f t="shared" si="33"/>
        <v>0</v>
      </c>
      <c r="K36" s="78"/>
      <c r="L36" s="78"/>
      <c r="M36" s="63"/>
      <c r="N36" s="78"/>
      <c r="O36" s="78"/>
      <c r="P36" s="78"/>
      <c r="Q36" s="78">
        <f t="shared" si="34"/>
        <v>0</v>
      </c>
      <c r="R36" s="78"/>
      <c r="S36" s="63"/>
      <c r="T36" s="78"/>
      <c r="U36" s="62">
        <f t="shared" si="5"/>
        <v>0</v>
      </c>
      <c r="V36" s="78"/>
      <c r="W36" s="78"/>
      <c r="X36" s="78"/>
      <c r="Y36" s="63"/>
      <c r="Z36" s="64"/>
      <c r="AA36" s="65"/>
      <c r="AB36" s="67">
        <v>0</v>
      </c>
      <c r="AC36" s="67">
        <v>0</v>
      </c>
      <c r="AD36" s="67">
        <v>0</v>
      </c>
      <c r="AE36" s="67">
        <f t="shared" si="35"/>
        <v>0</v>
      </c>
      <c r="AF36" s="67"/>
      <c r="AG36" s="67"/>
      <c r="AH36" s="67">
        <f t="shared" si="28"/>
        <v>0</v>
      </c>
      <c r="AI36" s="66">
        <f t="shared" si="9"/>
        <v>0</v>
      </c>
      <c r="AJ36" s="67"/>
      <c r="AK36" s="66" t="e">
        <f t="shared" si="10"/>
        <v>#DIV/0!</v>
      </c>
      <c r="AL36" s="67"/>
      <c r="AM36" s="67"/>
      <c r="AN36" s="67"/>
      <c r="AO36" s="67">
        <f t="shared" si="36"/>
        <v>0</v>
      </c>
      <c r="AP36" s="66">
        <f t="shared" si="11"/>
        <v>0</v>
      </c>
      <c r="AQ36" s="65"/>
      <c r="AR36" s="67">
        <f t="shared" si="37"/>
        <v>0</v>
      </c>
      <c r="AS36" s="65" t="e">
        <f t="shared" si="12"/>
        <v>#DIV/0!</v>
      </c>
      <c r="AT36" s="68"/>
      <c r="AU36" s="68"/>
      <c r="AV36" s="8"/>
      <c r="AW36" s="8"/>
      <c r="AX36" s="8"/>
      <c r="AY36" s="8"/>
      <c r="AZ36" s="8"/>
      <c r="BA36" s="8"/>
      <c r="BB36" s="8"/>
    </row>
    <row r="37" spans="1:54" ht="45" customHeight="1">
      <c r="A37" s="61" t="s">
        <v>37</v>
      </c>
      <c r="B37" s="109" t="s">
        <v>38</v>
      </c>
      <c r="C37" s="54" t="s">
        <v>870</v>
      </c>
      <c r="D37" s="63"/>
      <c r="E37" s="63"/>
      <c r="F37" s="63"/>
      <c r="G37" s="78"/>
      <c r="H37" s="78"/>
      <c r="I37" s="78"/>
      <c r="J37" s="78">
        <f t="shared" si="33"/>
        <v>0</v>
      </c>
      <c r="K37" s="78"/>
      <c r="L37" s="63"/>
      <c r="M37" s="63"/>
      <c r="N37" s="78"/>
      <c r="O37" s="78"/>
      <c r="P37" s="78"/>
      <c r="Q37" s="78">
        <f t="shared" si="34"/>
        <v>0</v>
      </c>
      <c r="R37" s="78"/>
      <c r="S37" s="63"/>
      <c r="T37" s="78"/>
      <c r="U37" s="62">
        <f t="shared" si="5"/>
        <v>0</v>
      </c>
      <c r="V37" s="78"/>
      <c r="W37" s="78"/>
      <c r="X37" s="78"/>
      <c r="Y37" s="63"/>
      <c r="Z37" s="64"/>
      <c r="AA37" s="65"/>
      <c r="AB37" s="67">
        <v>0</v>
      </c>
      <c r="AC37" s="67">
        <v>0</v>
      </c>
      <c r="AD37" s="67"/>
      <c r="AE37" s="67">
        <f t="shared" si="35"/>
        <v>0</v>
      </c>
      <c r="AF37" s="67"/>
      <c r="AG37" s="67"/>
      <c r="AH37" s="67">
        <f t="shared" si="28"/>
        <v>0</v>
      </c>
      <c r="AI37" s="66">
        <f t="shared" si="9"/>
        <v>0</v>
      </c>
      <c r="AJ37" s="67"/>
      <c r="AK37" s="66" t="e">
        <f t="shared" si="10"/>
        <v>#DIV/0!</v>
      </c>
      <c r="AL37" s="67"/>
      <c r="AM37" s="67"/>
      <c r="AN37" s="67"/>
      <c r="AO37" s="67">
        <f t="shared" si="36"/>
        <v>0</v>
      </c>
      <c r="AP37" s="66">
        <f t="shared" si="11"/>
        <v>0</v>
      </c>
      <c r="AQ37" s="65"/>
      <c r="AR37" s="67">
        <f t="shared" si="37"/>
        <v>0</v>
      </c>
      <c r="AS37" s="65" t="e">
        <f t="shared" si="12"/>
        <v>#DIV/0!</v>
      </c>
      <c r="AT37" s="68"/>
      <c r="AU37" s="68"/>
      <c r="AV37" s="8"/>
      <c r="AW37" s="8"/>
      <c r="AX37" s="8"/>
      <c r="AY37" s="8"/>
      <c r="AZ37" s="8"/>
      <c r="BA37" s="8"/>
      <c r="BB37" s="8"/>
    </row>
    <row r="38" spans="1:54" ht="41.25" customHeight="1">
      <c r="A38" s="61" t="s">
        <v>39</v>
      </c>
      <c r="B38" s="110" t="s">
        <v>40</v>
      </c>
      <c r="C38" s="54" t="s">
        <v>870</v>
      </c>
      <c r="D38" s="63"/>
      <c r="E38" s="63">
        <v>3406.9</v>
      </c>
      <c r="F38" s="63"/>
      <c r="G38" s="78"/>
      <c r="H38" s="78"/>
      <c r="I38" s="78"/>
      <c r="J38" s="78">
        <f t="shared" si="33"/>
        <v>0</v>
      </c>
      <c r="K38" s="78"/>
      <c r="L38" s="78"/>
      <c r="M38" s="63"/>
      <c r="N38" s="78"/>
      <c r="O38" s="78">
        <v>0</v>
      </c>
      <c r="P38" s="78"/>
      <c r="Q38" s="78">
        <f t="shared" si="34"/>
        <v>0</v>
      </c>
      <c r="R38" s="78"/>
      <c r="S38" s="63"/>
      <c r="T38" s="78"/>
      <c r="U38" s="62">
        <f t="shared" si="5"/>
        <v>0</v>
      </c>
      <c r="V38" s="78"/>
      <c r="W38" s="78"/>
      <c r="X38" s="78"/>
      <c r="Y38" s="63"/>
      <c r="Z38" s="64"/>
      <c r="AA38" s="65"/>
      <c r="AB38" s="67"/>
      <c r="AC38" s="67">
        <v>0</v>
      </c>
      <c r="AD38" s="67">
        <v>0</v>
      </c>
      <c r="AE38" s="67">
        <f t="shared" si="35"/>
        <v>0</v>
      </c>
      <c r="AF38" s="67"/>
      <c r="AG38" s="67"/>
      <c r="AH38" s="67">
        <f t="shared" si="28"/>
        <v>0</v>
      </c>
      <c r="AI38" s="66">
        <f t="shared" si="9"/>
        <v>0</v>
      </c>
      <c r="AJ38" s="67"/>
      <c r="AK38" s="66" t="e">
        <f t="shared" si="10"/>
        <v>#DIV/0!</v>
      </c>
      <c r="AL38" s="67"/>
      <c r="AM38" s="67"/>
      <c r="AN38" s="67"/>
      <c r="AO38" s="67">
        <f t="shared" si="36"/>
        <v>0</v>
      </c>
      <c r="AP38" s="66">
        <f t="shared" si="11"/>
        <v>0</v>
      </c>
      <c r="AQ38" s="65"/>
      <c r="AR38" s="67">
        <f t="shared" si="37"/>
        <v>0</v>
      </c>
      <c r="AS38" s="65" t="e">
        <f t="shared" si="12"/>
        <v>#DIV/0!</v>
      </c>
      <c r="AT38" s="68"/>
      <c r="AU38" s="68"/>
      <c r="AV38" s="8"/>
      <c r="AW38" s="8"/>
      <c r="AX38" s="8"/>
      <c r="AY38" s="8"/>
      <c r="AZ38" s="8"/>
      <c r="BA38" s="8"/>
      <c r="BB38" s="8"/>
    </row>
    <row r="39" spans="1:54" ht="50.25" customHeight="1">
      <c r="A39" s="61" t="s">
        <v>41</v>
      </c>
      <c r="B39" s="110" t="s">
        <v>42</v>
      </c>
      <c r="C39" s="54" t="s">
        <v>870</v>
      </c>
      <c r="D39" s="63"/>
      <c r="E39" s="63"/>
      <c r="F39" s="63"/>
      <c r="G39" s="78"/>
      <c r="H39" s="78"/>
      <c r="I39" s="78"/>
      <c r="J39" s="78"/>
      <c r="K39" s="78"/>
      <c r="L39" s="78"/>
      <c r="M39" s="63"/>
      <c r="N39" s="78"/>
      <c r="O39" s="78"/>
      <c r="P39" s="78"/>
      <c r="Q39" s="78">
        <f t="shared" si="34"/>
        <v>0</v>
      </c>
      <c r="R39" s="78"/>
      <c r="S39" s="63"/>
      <c r="T39" s="78"/>
      <c r="U39" s="62">
        <f t="shared" si="5"/>
        <v>0</v>
      </c>
      <c r="V39" s="78"/>
      <c r="W39" s="78"/>
      <c r="X39" s="78"/>
      <c r="Y39" s="63"/>
      <c r="Z39" s="64"/>
      <c r="AA39" s="65"/>
      <c r="AB39" s="67">
        <v>0</v>
      </c>
      <c r="AC39" s="67">
        <v>0</v>
      </c>
      <c r="AD39" s="67">
        <v>0</v>
      </c>
      <c r="AE39" s="67">
        <f t="shared" si="35"/>
        <v>0</v>
      </c>
      <c r="AF39" s="67"/>
      <c r="AG39" s="67"/>
      <c r="AH39" s="67">
        <f t="shared" si="28"/>
        <v>0</v>
      </c>
      <c r="AI39" s="66">
        <f t="shared" si="9"/>
        <v>0</v>
      </c>
      <c r="AJ39" s="67"/>
      <c r="AK39" s="66" t="e">
        <f t="shared" si="10"/>
        <v>#DIV/0!</v>
      </c>
      <c r="AL39" s="67"/>
      <c r="AM39" s="67"/>
      <c r="AN39" s="67"/>
      <c r="AO39" s="67">
        <f t="shared" si="36"/>
        <v>0</v>
      </c>
      <c r="AP39" s="66">
        <f t="shared" si="11"/>
        <v>0</v>
      </c>
      <c r="AQ39" s="65"/>
      <c r="AR39" s="67">
        <f t="shared" si="37"/>
        <v>0</v>
      </c>
      <c r="AS39" s="65" t="e">
        <f t="shared" si="12"/>
        <v>#DIV/0!</v>
      </c>
      <c r="AT39" s="68"/>
      <c r="AU39" s="68"/>
      <c r="AV39" s="8"/>
      <c r="AW39" s="8"/>
      <c r="AX39" s="8"/>
      <c r="AY39" s="8"/>
      <c r="AZ39" s="8"/>
      <c r="BA39" s="8"/>
      <c r="BB39" s="8"/>
    </row>
    <row r="40" spans="1:54" ht="51" customHeight="1">
      <c r="A40" s="61" t="s">
        <v>43</v>
      </c>
      <c r="B40" s="111" t="s">
        <v>44</v>
      </c>
      <c r="C40" s="54" t="s">
        <v>870</v>
      </c>
      <c r="D40" s="63"/>
      <c r="E40" s="63">
        <v>1129.02</v>
      </c>
      <c r="F40" s="63"/>
      <c r="G40" s="63"/>
      <c r="H40" s="63"/>
      <c r="I40" s="63"/>
      <c r="J40" s="78">
        <f t="shared" si="33"/>
        <v>0</v>
      </c>
      <c r="K40" s="63"/>
      <c r="L40" s="78"/>
      <c r="M40" s="63"/>
      <c r="N40" s="63"/>
      <c r="O40" s="63"/>
      <c r="P40" s="63"/>
      <c r="Q40" s="78">
        <f t="shared" si="34"/>
        <v>0</v>
      </c>
      <c r="R40" s="62"/>
      <c r="S40" s="63"/>
      <c r="T40" s="62"/>
      <c r="U40" s="62">
        <f t="shared" si="5"/>
        <v>0</v>
      </c>
      <c r="V40" s="62">
        <f>K40+R40</f>
        <v>0</v>
      </c>
      <c r="W40" s="62"/>
      <c r="X40" s="78"/>
      <c r="Y40" s="63"/>
      <c r="Z40" s="64"/>
      <c r="AA40" s="65"/>
      <c r="AB40" s="65"/>
      <c r="AC40" s="65"/>
      <c r="AD40" s="65">
        <v>0</v>
      </c>
      <c r="AE40" s="67">
        <f t="shared" si="35"/>
        <v>0</v>
      </c>
      <c r="AF40" s="112"/>
      <c r="AG40" s="112"/>
      <c r="AH40" s="67">
        <f t="shared" si="28"/>
        <v>0</v>
      </c>
      <c r="AI40" s="66">
        <f t="shared" si="9"/>
        <v>0</v>
      </c>
      <c r="AJ40" s="67"/>
      <c r="AK40" s="66" t="e">
        <f t="shared" si="10"/>
        <v>#DIV/0!</v>
      </c>
      <c r="AL40" s="55">
        <v>0</v>
      </c>
      <c r="AM40" s="55">
        <v>0</v>
      </c>
      <c r="AN40" s="55">
        <v>0</v>
      </c>
      <c r="AO40" s="67">
        <f t="shared" si="36"/>
        <v>0</v>
      </c>
      <c r="AP40" s="66">
        <f t="shared" si="11"/>
        <v>0</v>
      </c>
      <c r="AQ40" s="55"/>
      <c r="AR40" s="67">
        <f t="shared" si="37"/>
        <v>0</v>
      </c>
      <c r="AS40" s="65" t="e">
        <f t="shared" si="12"/>
        <v>#DIV/0!</v>
      </c>
      <c r="AT40" s="68"/>
      <c r="AU40" s="68"/>
      <c r="AV40" s="8"/>
      <c r="AW40" s="8"/>
      <c r="AX40" s="8"/>
      <c r="AY40" s="8"/>
      <c r="AZ40" s="8"/>
      <c r="BA40" s="8"/>
      <c r="BB40" s="8"/>
    </row>
    <row r="41" spans="1:54" ht="46.5" customHeight="1">
      <c r="A41" s="61" t="s">
        <v>45</v>
      </c>
      <c r="B41" s="110" t="s">
        <v>46</v>
      </c>
      <c r="C41" s="54" t="s">
        <v>870</v>
      </c>
      <c r="D41" s="63"/>
      <c r="E41" s="63"/>
      <c r="F41" s="63"/>
      <c r="G41" s="63"/>
      <c r="H41" s="63"/>
      <c r="I41" s="63"/>
      <c r="J41" s="78">
        <f t="shared" si="33"/>
        <v>0</v>
      </c>
      <c r="K41" s="63"/>
      <c r="L41" s="78"/>
      <c r="M41" s="63"/>
      <c r="N41" s="63"/>
      <c r="O41" s="63"/>
      <c r="P41" s="63"/>
      <c r="Q41" s="78">
        <f t="shared" si="34"/>
        <v>0</v>
      </c>
      <c r="R41" s="62"/>
      <c r="S41" s="63"/>
      <c r="T41" s="62"/>
      <c r="U41" s="62">
        <f t="shared" si="5"/>
        <v>0</v>
      </c>
      <c r="V41" s="62">
        <f>K41+R41</f>
        <v>0</v>
      </c>
      <c r="W41" s="62"/>
      <c r="X41" s="78"/>
      <c r="Y41" s="63"/>
      <c r="Z41" s="64"/>
      <c r="AA41" s="65"/>
      <c r="AB41" s="65"/>
      <c r="AC41" s="65"/>
      <c r="AD41" s="65">
        <v>0</v>
      </c>
      <c r="AE41" s="67">
        <f t="shared" si="35"/>
        <v>0</v>
      </c>
      <c r="AF41" s="112"/>
      <c r="AG41" s="112"/>
      <c r="AH41" s="67">
        <f t="shared" si="28"/>
        <v>0</v>
      </c>
      <c r="AI41" s="66">
        <f t="shared" si="9"/>
        <v>0</v>
      </c>
      <c r="AJ41" s="67"/>
      <c r="AK41" s="66" t="e">
        <f t="shared" si="10"/>
        <v>#DIV/0!</v>
      </c>
      <c r="AL41" s="55">
        <v>0</v>
      </c>
      <c r="AM41" s="55">
        <v>0</v>
      </c>
      <c r="AN41" s="55">
        <v>0</v>
      </c>
      <c r="AO41" s="67">
        <f t="shared" si="36"/>
        <v>0</v>
      </c>
      <c r="AP41" s="66">
        <f t="shared" si="11"/>
        <v>0</v>
      </c>
      <c r="AQ41" s="55"/>
      <c r="AR41" s="67">
        <f t="shared" si="37"/>
        <v>0</v>
      </c>
      <c r="AS41" s="65" t="e">
        <f t="shared" si="12"/>
        <v>#DIV/0!</v>
      </c>
      <c r="AT41" s="68"/>
      <c r="AU41" s="68"/>
      <c r="AV41" s="8"/>
      <c r="AW41" s="8"/>
      <c r="AX41" s="8"/>
      <c r="AY41" s="8"/>
      <c r="AZ41" s="8"/>
      <c r="BA41" s="8"/>
      <c r="BB41" s="8"/>
    </row>
    <row r="42" spans="1:54" ht="40.5" customHeight="1">
      <c r="A42" s="61" t="s">
        <v>47</v>
      </c>
      <c r="B42" s="110" t="s">
        <v>48</v>
      </c>
      <c r="C42" s="54" t="s">
        <v>870</v>
      </c>
      <c r="D42" s="63"/>
      <c r="E42" s="63">
        <v>227.7</v>
      </c>
      <c r="F42" s="63"/>
      <c r="G42" s="63"/>
      <c r="H42" s="63">
        <v>0</v>
      </c>
      <c r="I42" s="63"/>
      <c r="J42" s="78">
        <f t="shared" si="33"/>
        <v>0</v>
      </c>
      <c r="K42" s="63"/>
      <c r="L42" s="78"/>
      <c r="M42" s="63"/>
      <c r="N42" s="63"/>
      <c r="O42" s="63">
        <v>0</v>
      </c>
      <c r="P42" s="63">
        <v>0</v>
      </c>
      <c r="Q42" s="78">
        <f t="shared" si="34"/>
        <v>0</v>
      </c>
      <c r="R42" s="62"/>
      <c r="S42" s="63"/>
      <c r="T42" s="62"/>
      <c r="U42" s="62">
        <f t="shared" si="5"/>
        <v>0</v>
      </c>
      <c r="V42" s="62"/>
      <c r="W42" s="62"/>
      <c r="X42" s="78"/>
      <c r="Y42" s="63"/>
      <c r="Z42" s="64"/>
      <c r="AA42" s="65"/>
      <c r="AB42" s="65">
        <v>0</v>
      </c>
      <c r="AC42" s="65"/>
      <c r="AD42" s="65">
        <v>0</v>
      </c>
      <c r="AE42" s="67">
        <f t="shared" si="35"/>
        <v>0</v>
      </c>
      <c r="AF42" s="112"/>
      <c r="AG42" s="112"/>
      <c r="AH42" s="67">
        <f t="shared" si="28"/>
        <v>0</v>
      </c>
      <c r="AI42" s="66">
        <f t="shared" si="9"/>
        <v>0</v>
      </c>
      <c r="AJ42" s="67"/>
      <c r="AK42" s="66" t="e">
        <f t="shared" si="10"/>
        <v>#DIV/0!</v>
      </c>
      <c r="AL42" s="55"/>
      <c r="AM42" s="55"/>
      <c r="AN42" s="55"/>
      <c r="AO42" s="67">
        <f t="shared" si="36"/>
        <v>0</v>
      </c>
      <c r="AP42" s="66">
        <f t="shared" si="11"/>
        <v>0</v>
      </c>
      <c r="AQ42" s="65"/>
      <c r="AR42" s="67">
        <f t="shared" si="37"/>
        <v>0</v>
      </c>
      <c r="AS42" s="65" t="e">
        <f t="shared" si="12"/>
        <v>#DIV/0!</v>
      </c>
      <c r="AT42" s="68"/>
      <c r="AU42" s="68"/>
      <c r="AV42" s="8"/>
      <c r="AW42" s="8"/>
      <c r="AX42" s="8"/>
      <c r="AY42" s="8"/>
      <c r="AZ42" s="8"/>
      <c r="BA42" s="8"/>
      <c r="BB42" s="8"/>
    </row>
    <row r="43" spans="1:54" ht="48.75" customHeight="1">
      <c r="A43" s="104" t="s">
        <v>49</v>
      </c>
      <c r="B43" s="110" t="s">
        <v>50</v>
      </c>
      <c r="C43" s="54" t="s">
        <v>870</v>
      </c>
      <c r="D43" s="63"/>
      <c r="E43" s="63"/>
      <c r="F43" s="63"/>
      <c r="G43" s="63"/>
      <c r="H43" s="63"/>
      <c r="I43" s="63"/>
      <c r="J43" s="78"/>
      <c r="K43" s="63"/>
      <c r="L43" s="78"/>
      <c r="M43" s="63"/>
      <c r="N43" s="63"/>
      <c r="O43" s="63"/>
      <c r="P43" s="63"/>
      <c r="Q43" s="78">
        <f t="shared" si="34"/>
        <v>0</v>
      </c>
      <c r="R43" s="62"/>
      <c r="S43" s="63"/>
      <c r="T43" s="62"/>
      <c r="U43" s="62">
        <f t="shared" si="5"/>
        <v>0</v>
      </c>
      <c r="V43" s="62">
        <f>K43+R43</f>
        <v>0</v>
      </c>
      <c r="W43" s="62"/>
      <c r="X43" s="78"/>
      <c r="Y43" s="63"/>
      <c r="Z43" s="64"/>
      <c r="AA43" s="65"/>
      <c r="AB43" s="65">
        <v>0</v>
      </c>
      <c r="AC43" s="65">
        <v>0</v>
      </c>
      <c r="AD43" s="65">
        <v>0</v>
      </c>
      <c r="AE43" s="67">
        <f t="shared" si="35"/>
        <v>0</v>
      </c>
      <c r="AF43" s="112"/>
      <c r="AG43" s="112"/>
      <c r="AH43" s="67">
        <f t="shared" si="28"/>
        <v>0</v>
      </c>
      <c r="AI43" s="66">
        <f t="shared" si="9"/>
        <v>0</v>
      </c>
      <c r="AJ43" s="67"/>
      <c r="AK43" s="66" t="e">
        <f t="shared" si="10"/>
        <v>#DIV/0!</v>
      </c>
      <c r="AL43" s="55">
        <v>0</v>
      </c>
      <c r="AM43" s="55">
        <v>0</v>
      </c>
      <c r="AN43" s="55"/>
      <c r="AO43" s="67">
        <f t="shared" si="36"/>
        <v>0</v>
      </c>
      <c r="AP43" s="66">
        <f t="shared" si="11"/>
        <v>0</v>
      </c>
      <c r="AQ43" s="65"/>
      <c r="AR43" s="67">
        <f t="shared" si="37"/>
        <v>0</v>
      </c>
      <c r="AS43" s="65" t="e">
        <f t="shared" si="12"/>
        <v>#DIV/0!</v>
      </c>
      <c r="AT43" s="68"/>
      <c r="AU43" s="68"/>
      <c r="AV43" s="8"/>
      <c r="AW43" s="8"/>
      <c r="AX43" s="8"/>
      <c r="AY43" s="8"/>
      <c r="AZ43" s="8"/>
      <c r="BA43" s="8"/>
      <c r="BB43" s="8"/>
    </row>
    <row r="44" spans="1:54" ht="20.25" customHeight="1">
      <c r="A44" s="295" t="s">
        <v>51</v>
      </c>
      <c r="B44" s="300" t="s">
        <v>587</v>
      </c>
      <c r="C44" s="54" t="s">
        <v>869</v>
      </c>
      <c r="D44" s="75">
        <f aca="true" t="shared" si="38" ref="D44:J44">D45+D46</f>
        <v>979266</v>
      </c>
      <c r="E44" s="75">
        <f t="shared" si="38"/>
        <v>647454.8</v>
      </c>
      <c r="F44" s="75">
        <f>F45+F46</f>
        <v>461066</v>
      </c>
      <c r="G44" s="75">
        <f t="shared" si="38"/>
        <v>106397.6</v>
      </c>
      <c r="H44" s="75">
        <f t="shared" si="38"/>
        <v>35328.9</v>
      </c>
      <c r="I44" s="75">
        <f t="shared" si="38"/>
        <v>58729.100000000006</v>
      </c>
      <c r="J44" s="75">
        <f t="shared" si="38"/>
        <v>200455.6</v>
      </c>
      <c r="K44" s="75"/>
      <c r="L44" s="78"/>
      <c r="M44" s="63">
        <f t="shared" si="4"/>
        <v>43.47655216389845</v>
      </c>
      <c r="N44" s="75">
        <f>N45+N46</f>
        <v>177126.19999999998</v>
      </c>
      <c r="O44" s="75">
        <f>O45+O46</f>
        <v>19633.8</v>
      </c>
      <c r="P44" s="75">
        <f>P45+P46</f>
        <v>9618.900000000001</v>
      </c>
      <c r="Q44" s="75">
        <f>Q45+Q46</f>
        <v>206378.9</v>
      </c>
      <c r="R44" s="75">
        <f>R45+R46</f>
        <v>0</v>
      </c>
      <c r="S44" s="63">
        <f t="shared" si="15"/>
        <v>44.76124893182321</v>
      </c>
      <c r="T44" s="75">
        <f>T45+T46</f>
        <v>0</v>
      </c>
      <c r="U44" s="62">
        <f t="shared" si="5"/>
        <v>406834.5</v>
      </c>
      <c r="V44" s="62">
        <f>K44+R44</f>
        <v>0</v>
      </c>
      <c r="W44" s="75"/>
      <c r="X44" s="78"/>
      <c r="Y44" s="63">
        <f t="shared" si="6"/>
        <v>88.23780109572166</v>
      </c>
      <c r="Z44" s="64" t="e">
        <f t="shared" si="7"/>
        <v>#DIV/0!</v>
      </c>
      <c r="AA44" s="65">
        <f t="shared" si="8"/>
        <v>88.23780109572166</v>
      </c>
      <c r="AB44" s="68">
        <f>AB45+AB46</f>
        <v>173696.3</v>
      </c>
      <c r="AC44" s="68">
        <f>AC45+AC46</f>
        <v>15312.700000000003</v>
      </c>
      <c r="AD44" s="68">
        <f>AD45+AD46</f>
        <v>10101.5</v>
      </c>
      <c r="AE44" s="68">
        <f>AE45+AE46</f>
        <v>199110.5</v>
      </c>
      <c r="AF44" s="68">
        <f>AF45+AF46</f>
        <v>0</v>
      </c>
      <c r="AG44" s="73" t="e">
        <f>AE44/AF44*100</f>
        <v>#DIV/0!</v>
      </c>
      <c r="AH44" s="67">
        <f t="shared" si="28"/>
        <v>605945</v>
      </c>
      <c r="AI44" s="66">
        <f t="shared" si="9"/>
        <v>0</v>
      </c>
      <c r="AJ44" s="67" t="e">
        <f t="shared" si="3"/>
        <v>#DIV/0!</v>
      </c>
      <c r="AK44" s="66">
        <f t="shared" si="10"/>
        <v>131.4226162848703</v>
      </c>
      <c r="AL44" s="53">
        <f aca="true" t="shared" si="39" ref="AL44:AR44">AL45+AL46</f>
        <v>0</v>
      </c>
      <c r="AM44" s="53">
        <f t="shared" si="39"/>
        <v>0</v>
      </c>
      <c r="AN44" s="53">
        <f t="shared" si="39"/>
        <v>0</v>
      </c>
      <c r="AO44" s="53">
        <f t="shared" si="39"/>
        <v>0</v>
      </c>
      <c r="AP44" s="66">
        <f t="shared" si="11"/>
        <v>461066</v>
      </c>
      <c r="AQ44" s="53">
        <f t="shared" si="39"/>
        <v>0</v>
      </c>
      <c r="AR44" s="53">
        <f t="shared" si="39"/>
        <v>605945</v>
      </c>
      <c r="AS44" s="65">
        <f t="shared" si="12"/>
        <v>131.4226162848703</v>
      </c>
      <c r="AT44" s="68"/>
      <c r="AU44" s="68"/>
      <c r="AV44" s="8"/>
      <c r="AW44" s="8"/>
      <c r="AX44" s="8"/>
      <c r="AY44" s="8"/>
      <c r="AZ44" s="8"/>
      <c r="BA44" s="8"/>
      <c r="BB44" s="8"/>
    </row>
    <row r="45" spans="1:54" ht="18" customHeight="1">
      <c r="A45" s="301"/>
      <c r="B45" s="301"/>
      <c r="C45" s="54" t="s">
        <v>870</v>
      </c>
      <c r="D45" s="63">
        <f>D54</f>
        <v>14.7</v>
      </c>
      <c r="E45" s="63"/>
      <c r="F45" s="63">
        <f aca="true" t="shared" si="40" ref="F45:K45">F54</f>
        <v>14.7</v>
      </c>
      <c r="G45" s="75">
        <f t="shared" si="40"/>
        <v>0</v>
      </c>
      <c r="H45" s="75">
        <f t="shared" si="40"/>
        <v>9</v>
      </c>
      <c r="I45" s="75">
        <f t="shared" si="40"/>
        <v>16.9</v>
      </c>
      <c r="J45" s="75">
        <f t="shared" si="40"/>
        <v>25.9</v>
      </c>
      <c r="K45" s="63">
        <f t="shared" si="40"/>
        <v>0</v>
      </c>
      <c r="L45" s="78" t="e">
        <f aca="true" t="shared" si="41" ref="L45:L65">J45/K45*100</f>
        <v>#DIV/0!</v>
      </c>
      <c r="M45" s="63">
        <f t="shared" si="4"/>
        <v>176.19047619047618</v>
      </c>
      <c r="N45" s="75">
        <f>N54</f>
        <v>0.9</v>
      </c>
      <c r="O45" s="75">
        <f>O54</f>
        <v>7.5</v>
      </c>
      <c r="P45" s="75">
        <f>P54</f>
        <v>0.1</v>
      </c>
      <c r="Q45" s="75">
        <f>Q54</f>
        <v>8.5</v>
      </c>
      <c r="R45" s="63">
        <f>R54</f>
        <v>0</v>
      </c>
      <c r="S45" s="63">
        <f t="shared" si="15"/>
        <v>57.82312925170068</v>
      </c>
      <c r="T45" s="75">
        <f>T54</f>
        <v>0</v>
      </c>
      <c r="U45" s="62">
        <f t="shared" si="5"/>
        <v>34.4</v>
      </c>
      <c r="V45" s="62">
        <f>K45+R45</f>
        <v>0</v>
      </c>
      <c r="W45" s="75"/>
      <c r="X45" s="78"/>
      <c r="Y45" s="63">
        <f t="shared" si="6"/>
        <v>234.01360544217687</v>
      </c>
      <c r="Z45" s="64" t="e">
        <f t="shared" si="7"/>
        <v>#DIV/0!</v>
      </c>
      <c r="AA45" s="65">
        <f t="shared" si="8"/>
        <v>234.01360544217687</v>
      </c>
      <c r="AB45" s="77">
        <f>AB54</f>
        <v>0</v>
      </c>
      <c r="AC45" s="77">
        <f>AC54</f>
        <v>2.9</v>
      </c>
      <c r="AD45" s="77">
        <f>AD54</f>
        <v>13.5</v>
      </c>
      <c r="AE45" s="77">
        <f>AE54</f>
        <v>16.4</v>
      </c>
      <c r="AF45" s="65">
        <f>AF54</f>
        <v>0</v>
      </c>
      <c r="AG45" s="66"/>
      <c r="AH45" s="67">
        <f t="shared" si="28"/>
        <v>50.8</v>
      </c>
      <c r="AI45" s="66">
        <f t="shared" si="9"/>
        <v>0</v>
      </c>
      <c r="AJ45" s="67"/>
      <c r="AK45" s="66">
        <f t="shared" si="10"/>
        <v>345.578231292517</v>
      </c>
      <c r="AL45" s="77">
        <f>AL54</f>
        <v>0</v>
      </c>
      <c r="AM45" s="77">
        <f>AM54</f>
        <v>0</v>
      </c>
      <c r="AN45" s="77">
        <f>AN54</f>
        <v>0</v>
      </c>
      <c r="AO45" s="77">
        <f>AO54</f>
        <v>0</v>
      </c>
      <c r="AP45" s="66">
        <f t="shared" si="11"/>
        <v>14.7</v>
      </c>
      <c r="AQ45" s="65"/>
      <c r="AR45" s="77">
        <f>AR54</f>
        <v>50.8</v>
      </c>
      <c r="AS45" s="65">
        <f t="shared" si="12"/>
        <v>345.578231292517</v>
      </c>
      <c r="AT45" s="68"/>
      <c r="AU45" s="68"/>
      <c r="AV45" s="8"/>
      <c r="AW45" s="8"/>
      <c r="AX45" s="8"/>
      <c r="AY45" s="8"/>
      <c r="AZ45" s="8"/>
      <c r="BA45" s="8"/>
      <c r="BB45" s="8"/>
    </row>
    <row r="46" spans="1:54" ht="18" customHeight="1">
      <c r="A46" s="301"/>
      <c r="B46" s="301"/>
      <c r="C46" s="69" t="s">
        <v>871</v>
      </c>
      <c r="D46" s="70">
        <f>D47+D51+D55</f>
        <v>979251.3</v>
      </c>
      <c r="E46" s="70">
        <f>E47+E51</f>
        <v>647454.8</v>
      </c>
      <c r="F46" s="70">
        <f>F47+F51+F55</f>
        <v>461051.3</v>
      </c>
      <c r="G46" s="70">
        <f>G47+G51+G55</f>
        <v>106397.6</v>
      </c>
      <c r="H46" s="70">
        <f>H47+H51+H55+H50</f>
        <v>35319.9</v>
      </c>
      <c r="I46" s="70">
        <f>I47+I51+I55</f>
        <v>58712.200000000004</v>
      </c>
      <c r="J46" s="70">
        <f>J47+J51+J55</f>
        <v>200429.7</v>
      </c>
      <c r="K46" s="70">
        <f>K47+K51+K55</f>
        <v>0</v>
      </c>
      <c r="L46" s="86" t="e">
        <f t="shared" si="41"/>
        <v>#DIV/0!</v>
      </c>
      <c r="M46" s="70">
        <f t="shared" si="4"/>
        <v>43.472320759099915</v>
      </c>
      <c r="N46" s="70">
        <f>N47+N51+N55</f>
        <v>177125.3</v>
      </c>
      <c r="O46" s="70">
        <f>O47+O51+O55</f>
        <v>19626.3</v>
      </c>
      <c r="P46" s="70">
        <f>P47+P51+P55</f>
        <v>9618.800000000001</v>
      </c>
      <c r="Q46" s="70">
        <f>Q47+Q51+Q55</f>
        <v>206370.4</v>
      </c>
      <c r="R46" s="70">
        <f>R47+R51+R55</f>
        <v>0</v>
      </c>
      <c r="S46" s="70">
        <f t="shared" si="15"/>
        <v>44.76083247135406</v>
      </c>
      <c r="T46" s="70">
        <f>T47+T51+T55</f>
        <v>0</v>
      </c>
      <c r="U46" s="71">
        <f t="shared" si="5"/>
        <v>406800.1</v>
      </c>
      <c r="V46" s="70">
        <f>V47+V51+V55</f>
        <v>0</v>
      </c>
      <c r="W46" s="70"/>
      <c r="X46" s="113" t="e">
        <f>U46/V46*100</f>
        <v>#DIV/0!</v>
      </c>
      <c r="Y46" s="70">
        <f t="shared" si="6"/>
        <v>88.23315323045396</v>
      </c>
      <c r="Z46" s="64" t="e">
        <f t="shared" si="7"/>
        <v>#DIV/0!</v>
      </c>
      <c r="AA46" s="64">
        <f t="shared" si="8"/>
        <v>88.23315323045396</v>
      </c>
      <c r="AB46" s="64">
        <f>AB47+AB51+AB55</f>
        <v>173696.3</v>
      </c>
      <c r="AC46" s="64">
        <f>AC47+AC51+AC55</f>
        <v>15309.800000000003</v>
      </c>
      <c r="AD46" s="64">
        <f>AD47+AD51+AD55</f>
        <v>10088</v>
      </c>
      <c r="AE46" s="64">
        <f>AE47+AE51+AE55</f>
        <v>199094.1</v>
      </c>
      <c r="AF46" s="64">
        <f>AF47+AF51+AF55</f>
        <v>0</v>
      </c>
      <c r="AG46" s="73" t="e">
        <f>AE46/AF46*100</f>
        <v>#DIV/0!</v>
      </c>
      <c r="AH46" s="72">
        <f t="shared" si="28"/>
        <v>605894.2</v>
      </c>
      <c r="AI46" s="73">
        <f t="shared" si="9"/>
        <v>0</v>
      </c>
      <c r="AJ46" s="72" t="e">
        <f t="shared" si="3"/>
        <v>#DIV/0!</v>
      </c>
      <c r="AK46" s="73">
        <f t="shared" si="10"/>
        <v>131.4157882213975</v>
      </c>
      <c r="AL46" s="64">
        <f>AL47+AL51+AL55</f>
        <v>0</v>
      </c>
      <c r="AM46" s="64">
        <f>AM47+AM51+AM55</f>
        <v>0</v>
      </c>
      <c r="AN46" s="64">
        <f>AN47+AN51+AN55</f>
        <v>0</v>
      </c>
      <c r="AO46" s="64">
        <f>AO47+AO51+AO55</f>
        <v>0</v>
      </c>
      <c r="AP46" s="73">
        <f t="shared" si="11"/>
        <v>461051.3</v>
      </c>
      <c r="AQ46" s="64">
        <f>AO46/AP46*100</f>
        <v>0</v>
      </c>
      <c r="AR46" s="64">
        <f>AR47+AR51+AR55+AR50</f>
        <v>605894.2</v>
      </c>
      <c r="AS46" s="65">
        <f t="shared" si="12"/>
        <v>131.4157882213975</v>
      </c>
      <c r="AT46" s="68">
        <f t="shared" si="13"/>
        <v>55081.2909090909</v>
      </c>
      <c r="AU46" s="68">
        <f t="shared" si="14"/>
        <v>660975.4909090908</v>
      </c>
      <c r="AV46" s="8"/>
      <c r="AW46" s="8"/>
      <c r="AX46" s="8"/>
      <c r="AY46" s="8"/>
      <c r="AZ46" s="8"/>
      <c r="BA46" s="8"/>
      <c r="BB46" s="8"/>
    </row>
    <row r="47" spans="1:54" ht="27.75" customHeight="1">
      <c r="A47" s="114" t="s">
        <v>52</v>
      </c>
      <c r="B47" s="115" t="s">
        <v>589</v>
      </c>
      <c r="C47" s="53" t="s">
        <v>871</v>
      </c>
      <c r="D47" s="116">
        <f aca="true" t="shared" si="42" ref="D47:K47">D48+D49</f>
        <v>615795</v>
      </c>
      <c r="E47" s="116">
        <f t="shared" si="42"/>
        <v>310054</v>
      </c>
      <c r="F47" s="116">
        <f>F48+F49</f>
        <v>287795</v>
      </c>
      <c r="G47" s="116">
        <f>G48+G49+G50</f>
        <v>33671</v>
      </c>
      <c r="H47" s="116">
        <f t="shared" si="42"/>
        <v>22239.300000000003</v>
      </c>
      <c r="I47" s="116">
        <f>I48+I49+I50</f>
        <v>55065.3</v>
      </c>
      <c r="J47" s="116">
        <f>J48+J49+J50</f>
        <v>110975.6</v>
      </c>
      <c r="K47" s="116">
        <f t="shared" si="42"/>
        <v>0</v>
      </c>
      <c r="L47" s="78" t="e">
        <f t="shared" si="41"/>
        <v>#DIV/0!</v>
      </c>
      <c r="M47" s="63">
        <f t="shared" si="4"/>
        <v>38.56064212373391</v>
      </c>
      <c r="N47" s="116">
        <f>N48+N49+N50</f>
        <v>105599.2</v>
      </c>
      <c r="O47" s="116">
        <f>O48+O49+O50</f>
        <v>12795.8</v>
      </c>
      <c r="P47" s="116">
        <f>P48+P49+P50</f>
        <v>5576.000000000001</v>
      </c>
      <c r="Q47" s="116">
        <f>Q48+Q49+Q50</f>
        <v>123971</v>
      </c>
      <c r="R47" s="116">
        <f>R48+R49</f>
        <v>0</v>
      </c>
      <c r="S47" s="63">
        <f t="shared" si="15"/>
        <v>43.076147952535656</v>
      </c>
      <c r="T47" s="116">
        <f>T48+T49</f>
        <v>0</v>
      </c>
      <c r="U47" s="62">
        <f t="shared" si="5"/>
        <v>234946.6</v>
      </c>
      <c r="V47" s="116">
        <f>V48+V49</f>
        <v>0</v>
      </c>
      <c r="W47" s="78"/>
      <c r="X47" s="103" t="e">
        <f>U47/V47*100</f>
        <v>#DIV/0!</v>
      </c>
      <c r="Y47" s="63">
        <f t="shared" si="6"/>
        <v>81.63679007626958</v>
      </c>
      <c r="Z47" s="64" t="e">
        <f t="shared" si="7"/>
        <v>#DIV/0!</v>
      </c>
      <c r="AA47" s="65">
        <f t="shared" si="8"/>
        <v>81.63679007626958</v>
      </c>
      <c r="AB47" s="54">
        <f>AB48+AB49+AB50</f>
        <v>101068.8</v>
      </c>
      <c r="AC47" s="54">
        <f>AC48+AC49+AC50</f>
        <v>9250.900000000001</v>
      </c>
      <c r="AD47" s="54">
        <f>AD48+AD49+AD50</f>
        <v>6451</v>
      </c>
      <c r="AE47" s="54">
        <f>AE48+AE49+AE50</f>
        <v>116770.70000000001</v>
      </c>
      <c r="AF47" s="54">
        <f>AF48+AF49</f>
        <v>0</v>
      </c>
      <c r="AG47" s="66" t="e">
        <f>AE47/AF47*100</f>
        <v>#DIV/0!</v>
      </c>
      <c r="AH47" s="67">
        <f t="shared" si="28"/>
        <v>351717.30000000005</v>
      </c>
      <c r="AI47" s="66">
        <f t="shared" si="9"/>
        <v>0</v>
      </c>
      <c r="AJ47" s="67" t="e">
        <f t="shared" si="3"/>
        <v>#DIV/0!</v>
      </c>
      <c r="AK47" s="66">
        <f t="shared" si="10"/>
        <v>122.21105300648031</v>
      </c>
      <c r="AL47" s="117">
        <f>AL48+AL49+AL50</f>
        <v>0</v>
      </c>
      <c r="AM47" s="117">
        <f>AM48+AM49+AM50</f>
        <v>0</v>
      </c>
      <c r="AN47" s="117">
        <f>AN48+AN49+AN50</f>
        <v>0</v>
      </c>
      <c r="AO47" s="117">
        <f>AO48+AO49+AO50</f>
        <v>0</v>
      </c>
      <c r="AP47" s="66">
        <f t="shared" si="11"/>
        <v>287795</v>
      </c>
      <c r="AQ47" s="117">
        <f>AQ48+AQ49</f>
        <v>0</v>
      </c>
      <c r="AR47" s="54">
        <f>AR48+AR49</f>
        <v>351561.6</v>
      </c>
      <c r="AS47" s="65">
        <f t="shared" si="12"/>
        <v>122.15695199708125</v>
      </c>
      <c r="AT47" s="68">
        <f t="shared" si="13"/>
        <v>31960.14545454545</v>
      </c>
      <c r="AU47" s="68">
        <f t="shared" si="14"/>
        <v>383521.7454545454</v>
      </c>
      <c r="AV47" s="8"/>
      <c r="AW47" s="8"/>
      <c r="AX47" s="8"/>
      <c r="AY47" s="8"/>
      <c r="AZ47" s="8"/>
      <c r="BA47" s="8"/>
      <c r="BB47" s="8"/>
    </row>
    <row r="48" spans="1:54" ht="26.25" customHeight="1">
      <c r="A48" s="118" t="s">
        <v>53</v>
      </c>
      <c r="B48" s="94" t="s">
        <v>54</v>
      </c>
      <c r="C48" s="53" t="s">
        <v>871</v>
      </c>
      <c r="D48" s="91">
        <v>447067.2</v>
      </c>
      <c r="E48" s="91">
        <v>233179</v>
      </c>
      <c r="F48" s="91">
        <v>208939.2</v>
      </c>
      <c r="G48" s="63">
        <v>30756</v>
      </c>
      <c r="H48" s="63">
        <v>18148.4</v>
      </c>
      <c r="I48" s="63">
        <v>39214.4</v>
      </c>
      <c r="J48" s="78">
        <f>G48+H48+I48</f>
        <v>88118.8</v>
      </c>
      <c r="K48" s="75"/>
      <c r="L48" s="78" t="e">
        <f t="shared" si="41"/>
        <v>#DIV/0!</v>
      </c>
      <c r="M48" s="63">
        <f t="shared" si="4"/>
        <v>42.17437417200793</v>
      </c>
      <c r="N48" s="63">
        <v>79740.4</v>
      </c>
      <c r="O48" s="63">
        <v>9986.6</v>
      </c>
      <c r="P48" s="63">
        <v>5363.8</v>
      </c>
      <c r="Q48" s="78">
        <f>N48+O48+P48</f>
        <v>95090.8</v>
      </c>
      <c r="R48" s="75"/>
      <c r="S48" s="63">
        <f t="shared" si="15"/>
        <v>45.511230061185266</v>
      </c>
      <c r="T48" s="63"/>
      <c r="U48" s="62">
        <f t="shared" si="5"/>
        <v>183209.6</v>
      </c>
      <c r="V48" s="78">
        <f>K48+R48</f>
        <v>0</v>
      </c>
      <c r="W48" s="78"/>
      <c r="X48" s="103" t="e">
        <f>U48/V48*100</f>
        <v>#DIV/0!</v>
      </c>
      <c r="Y48" s="63">
        <f t="shared" si="6"/>
        <v>87.68560423319319</v>
      </c>
      <c r="Z48" s="64" t="e">
        <f t="shared" si="7"/>
        <v>#DIV/0!</v>
      </c>
      <c r="AA48" s="65">
        <f t="shared" si="8"/>
        <v>87.68560423319319</v>
      </c>
      <c r="AB48" s="65">
        <v>79697.5</v>
      </c>
      <c r="AC48" s="65">
        <v>9795.2</v>
      </c>
      <c r="AD48" s="65">
        <v>5786</v>
      </c>
      <c r="AE48" s="67">
        <f aca="true" t="shared" si="43" ref="AE48:AE55">AB48+AC48+AD48</f>
        <v>95278.7</v>
      </c>
      <c r="AF48" s="65"/>
      <c r="AG48" s="66" t="e">
        <f>AE48/AF48*100</f>
        <v>#DIV/0!</v>
      </c>
      <c r="AH48" s="67">
        <f t="shared" si="28"/>
        <v>278488.3</v>
      </c>
      <c r="AI48" s="66">
        <f t="shared" si="9"/>
        <v>0</v>
      </c>
      <c r="AJ48" s="67" t="e">
        <f t="shared" si="3"/>
        <v>#DIV/0!</v>
      </c>
      <c r="AK48" s="66">
        <f t="shared" si="10"/>
        <v>133.28676476218916</v>
      </c>
      <c r="AL48" s="65"/>
      <c r="AM48" s="65"/>
      <c r="AN48" s="65"/>
      <c r="AO48" s="67">
        <f aca="true" t="shared" si="44" ref="AO48:AO55">AL48+AM48+AN48</f>
        <v>0</v>
      </c>
      <c r="AP48" s="66">
        <f t="shared" si="11"/>
        <v>208939.2</v>
      </c>
      <c r="AQ48" s="65">
        <f>AO48/AP48*100</f>
        <v>0</v>
      </c>
      <c r="AR48" s="67">
        <f aca="true" t="shared" si="45" ref="AR48:AR55">AH48+AO48</f>
        <v>278488.3</v>
      </c>
      <c r="AS48" s="65">
        <f t="shared" si="12"/>
        <v>133.28676476218916</v>
      </c>
      <c r="AT48" s="68">
        <f t="shared" si="13"/>
        <v>25317.11818181818</v>
      </c>
      <c r="AU48" s="68">
        <f t="shared" si="14"/>
        <v>303805.41818181815</v>
      </c>
      <c r="AV48" s="8"/>
      <c r="AW48" s="8"/>
      <c r="AX48" s="8"/>
      <c r="AY48" s="8"/>
      <c r="AZ48" s="8"/>
      <c r="BA48" s="8"/>
      <c r="BB48" s="8"/>
    </row>
    <row r="49" spans="1:54" ht="39" customHeight="1">
      <c r="A49" s="118" t="s">
        <v>55</v>
      </c>
      <c r="B49" s="94" t="s">
        <v>56</v>
      </c>
      <c r="C49" s="53" t="s">
        <v>871</v>
      </c>
      <c r="D49" s="91">
        <v>168727.8</v>
      </c>
      <c r="E49" s="91">
        <v>76875</v>
      </c>
      <c r="F49" s="91">
        <v>78855.8</v>
      </c>
      <c r="G49" s="63">
        <v>2880.7</v>
      </c>
      <c r="H49" s="63">
        <v>4090.9</v>
      </c>
      <c r="I49" s="63">
        <v>15847.9</v>
      </c>
      <c r="J49" s="78">
        <f>G49+H49+I49</f>
        <v>22819.5</v>
      </c>
      <c r="K49" s="63"/>
      <c r="L49" s="78" t="e">
        <f t="shared" si="41"/>
        <v>#DIV/0!</v>
      </c>
      <c r="M49" s="63">
        <f t="shared" si="4"/>
        <v>28.938264528417694</v>
      </c>
      <c r="N49" s="63">
        <v>25841.6</v>
      </c>
      <c r="O49" s="63">
        <v>2809.2</v>
      </c>
      <c r="P49" s="63">
        <v>203.6</v>
      </c>
      <c r="Q49" s="78">
        <f>N49+O49+P49</f>
        <v>28854.399999999998</v>
      </c>
      <c r="R49" s="63"/>
      <c r="S49" s="63">
        <f t="shared" si="15"/>
        <v>36.5913477512117</v>
      </c>
      <c r="T49" s="63"/>
      <c r="U49" s="62">
        <f t="shared" si="5"/>
        <v>51673.899999999994</v>
      </c>
      <c r="V49" s="78">
        <f>K49+R49</f>
        <v>0</v>
      </c>
      <c r="W49" s="78"/>
      <c r="X49" s="103" t="e">
        <f>U49/V49*100</f>
        <v>#DIV/0!</v>
      </c>
      <c r="Y49" s="63">
        <f t="shared" si="6"/>
        <v>65.52961227962939</v>
      </c>
      <c r="Z49" s="64" t="e">
        <f t="shared" si="7"/>
        <v>#DIV/0!</v>
      </c>
      <c r="AA49" s="65">
        <f t="shared" si="8"/>
        <v>65.52961227962939</v>
      </c>
      <c r="AB49" s="65">
        <v>21328</v>
      </c>
      <c r="AC49" s="65">
        <v>-545</v>
      </c>
      <c r="AD49" s="65">
        <v>616.4</v>
      </c>
      <c r="AE49" s="67">
        <f t="shared" si="43"/>
        <v>21399.4</v>
      </c>
      <c r="AF49" s="65"/>
      <c r="AG49" s="66" t="e">
        <f>AE49/AF49*100</f>
        <v>#DIV/0!</v>
      </c>
      <c r="AH49" s="67">
        <f t="shared" si="28"/>
        <v>73073.29999999999</v>
      </c>
      <c r="AI49" s="66">
        <f t="shared" si="9"/>
        <v>0</v>
      </c>
      <c r="AJ49" s="67" t="e">
        <f t="shared" si="3"/>
        <v>#DIV/0!</v>
      </c>
      <c r="AK49" s="66">
        <f t="shared" si="10"/>
        <v>92.66699469157625</v>
      </c>
      <c r="AL49" s="65"/>
      <c r="AM49" s="65"/>
      <c r="AN49" s="65"/>
      <c r="AO49" s="67">
        <f t="shared" si="44"/>
        <v>0</v>
      </c>
      <c r="AP49" s="66">
        <f t="shared" si="11"/>
        <v>78855.8</v>
      </c>
      <c r="AQ49" s="65"/>
      <c r="AR49" s="67">
        <f t="shared" si="45"/>
        <v>73073.29999999999</v>
      </c>
      <c r="AS49" s="65">
        <f t="shared" si="12"/>
        <v>92.66699469157625</v>
      </c>
      <c r="AT49" s="68">
        <f t="shared" si="13"/>
        <v>6643.027272727271</v>
      </c>
      <c r="AU49" s="68">
        <f t="shared" si="14"/>
        <v>79716.32727272726</v>
      </c>
      <c r="AV49" s="8"/>
      <c r="AW49" s="8"/>
      <c r="AX49" s="8"/>
      <c r="AY49" s="8"/>
      <c r="AZ49" s="8"/>
      <c r="BA49" s="8"/>
      <c r="BB49" s="8"/>
    </row>
    <row r="50" spans="1:54" ht="39" customHeight="1">
      <c r="A50" s="118" t="s">
        <v>57</v>
      </c>
      <c r="B50" s="94" t="s">
        <v>58</v>
      </c>
      <c r="C50" s="53" t="s">
        <v>871</v>
      </c>
      <c r="D50" s="91"/>
      <c r="E50" s="91"/>
      <c r="F50" s="91"/>
      <c r="G50" s="63">
        <v>34.3</v>
      </c>
      <c r="H50" s="63"/>
      <c r="I50" s="63">
        <v>3</v>
      </c>
      <c r="J50" s="78">
        <f>G50+H50+I50</f>
        <v>37.3</v>
      </c>
      <c r="K50" s="63"/>
      <c r="L50" s="78"/>
      <c r="M50" s="63"/>
      <c r="N50" s="63">
        <v>17.2</v>
      </c>
      <c r="O50" s="63"/>
      <c r="P50" s="63">
        <v>8.6</v>
      </c>
      <c r="Q50" s="78">
        <f>N50+O50+P50</f>
        <v>25.799999999999997</v>
      </c>
      <c r="R50" s="63"/>
      <c r="S50" s="63"/>
      <c r="T50" s="63"/>
      <c r="U50" s="62">
        <f t="shared" si="5"/>
        <v>63.099999999999994</v>
      </c>
      <c r="V50" s="78"/>
      <c r="W50" s="78"/>
      <c r="X50" s="103"/>
      <c r="Y50" s="63"/>
      <c r="Z50" s="64"/>
      <c r="AA50" s="65"/>
      <c r="AB50" s="65">
        <v>43.3</v>
      </c>
      <c r="AC50" s="65">
        <v>0.7</v>
      </c>
      <c r="AD50" s="65">
        <v>48.6</v>
      </c>
      <c r="AE50" s="67">
        <f t="shared" si="43"/>
        <v>92.6</v>
      </c>
      <c r="AF50" s="65"/>
      <c r="AG50" s="66"/>
      <c r="AH50" s="67">
        <f t="shared" si="28"/>
        <v>155.7</v>
      </c>
      <c r="AI50" s="66"/>
      <c r="AJ50" s="67"/>
      <c r="AK50" s="66" t="e">
        <f t="shared" si="10"/>
        <v>#DIV/0!</v>
      </c>
      <c r="AL50" s="65"/>
      <c r="AM50" s="65"/>
      <c r="AN50" s="65"/>
      <c r="AO50" s="67">
        <f t="shared" si="44"/>
        <v>0</v>
      </c>
      <c r="AP50" s="66">
        <f t="shared" si="11"/>
        <v>0</v>
      </c>
      <c r="AQ50" s="65"/>
      <c r="AR50" s="67">
        <f t="shared" si="45"/>
        <v>155.7</v>
      </c>
      <c r="AS50" s="65" t="e">
        <f t="shared" si="12"/>
        <v>#DIV/0!</v>
      </c>
      <c r="AT50" s="68" t="s">
        <v>7</v>
      </c>
      <c r="AU50" s="68">
        <v>8.9</v>
      </c>
      <c r="AV50" s="8"/>
      <c r="AW50" s="8"/>
      <c r="AX50" s="8"/>
      <c r="AY50" s="8"/>
      <c r="AZ50" s="8"/>
      <c r="BA50" s="8"/>
      <c r="BB50" s="8"/>
    </row>
    <row r="51" spans="1:54" ht="27.75" customHeight="1">
      <c r="A51" s="118" t="s">
        <v>59</v>
      </c>
      <c r="B51" s="90" t="s">
        <v>60</v>
      </c>
      <c r="C51" s="53" t="s">
        <v>871</v>
      </c>
      <c r="D51" s="91">
        <v>363426.8</v>
      </c>
      <c r="E51" s="91">
        <v>337400.8</v>
      </c>
      <c r="F51" s="91">
        <v>173226.8</v>
      </c>
      <c r="G51" s="78">
        <v>72726.6</v>
      </c>
      <c r="H51" s="78">
        <v>13062.6</v>
      </c>
      <c r="I51" s="78">
        <v>3613</v>
      </c>
      <c r="J51" s="78">
        <f>G51+H51+I51</f>
        <v>89402.20000000001</v>
      </c>
      <c r="K51" s="75"/>
      <c r="L51" s="78" t="e">
        <f t="shared" si="41"/>
        <v>#DIV/0!</v>
      </c>
      <c r="M51" s="63">
        <f t="shared" si="4"/>
        <v>51.60991255394662</v>
      </c>
      <c r="N51" s="78">
        <v>71524.2</v>
      </c>
      <c r="O51" s="78">
        <v>6815.5</v>
      </c>
      <c r="P51" s="78">
        <v>4042.7</v>
      </c>
      <c r="Q51" s="78">
        <f>N51+O51+P51</f>
        <v>82382.4</v>
      </c>
      <c r="R51" s="78"/>
      <c r="S51" s="63">
        <f t="shared" si="15"/>
        <v>47.55753728637832</v>
      </c>
      <c r="T51" s="63"/>
      <c r="U51" s="62">
        <f t="shared" si="5"/>
        <v>171784.6</v>
      </c>
      <c r="V51" s="78">
        <f>K51+R51</f>
        <v>0</v>
      </c>
      <c r="W51" s="78"/>
      <c r="X51" s="78" t="e">
        <f>U51/V51*100</f>
        <v>#DIV/0!</v>
      </c>
      <c r="Y51" s="63">
        <f t="shared" si="6"/>
        <v>99.16744984032495</v>
      </c>
      <c r="Z51" s="64" t="e">
        <f t="shared" si="7"/>
        <v>#DIV/0!</v>
      </c>
      <c r="AA51" s="65">
        <f t="shared" si="8"/>
        <v>99.16744984032495</v>
      </c>
      <c r="AB51" s="67">
        <v>72627.5</v>
      </c>
      <c r="AC51" s="67">
        <v>6053.2</v>
      </c>
      <c r="AD51" s="67">
        <v>3610.1</v>
      </c>
      <c r="AE51" s="67">
        <f t="shared" si="43"/>
        <v>82290.8</v>
      </c>
      <c r="AF51" s="67"/>
      <c r="AG51" s="66" t="e">
        <f>AE51/AF51*100</f>
        <v>#DIV/0!</v>
      </c>
      <c r="AH51" s="67">
        <f t="shared" si="28"/>
        <v>254075.40000000002</v>
      </c>
      <c r="AI51" s="66">
        <f t="shared" si="9"/>
        <v>0</v>
      </c>
      <c r="AJ51" s="67" t="e">
        <f t="shared" si="3"/>
        <v>#DIV/0!</v>
      </c>
      <c r="AK51" s="66">
        <f t="shared" si="10"/>
        <v>146.6721084728229</v>
      </c>
      <c r="AL51" s="67"/>
      <c r="AM51" s="67"/>
      <c r="AN51" s="67"/>
      <c r="AO51" s="67">
        <f t="shared" si="44"/>
        <v>0</v>
      </c>
      <c r="AP51" s="66">
        <f t="shared" si="11"/>
        <v>173226.8</v>
      </c>
      <c r="AQ51" s="65">
        <f>AO51/AP51*100</f>
        <v>0</v>
      </c>
      <c r="AR51" s="67">
        <f t="shared" si="45"/>
        <v>254075.40000000002</v>
      </c>
      <c r="AS51" s="65">
        <f t="shared" si="12"/>
        <v>146.6721084728229</v>
      </c>
      <c r="AT51" s="68">
        <f t="shared" si="13"/>
        <v>23097.763636363637</v>
      </c>
      <c r="AU51" s="68">
        <f t="shared" si="14"/>
        <v>277173.16363636364</v>
      </c>
      <c r="AV51" s="8"/>
      <c r="AW51" s="8"/>
      <c r="AX51" s="8"/>
      <c r="AY51" s="8"/>
      <c r="AZ51" s="8"/>
      <c r="BA51" s="8"/>
      <c r="BB51" s="8"/>
    </row>
    <row r="52" spans="1:54" ht="22.5" customHeight="1" hidden="1">
      <c r="A52" s="267" t="s">
        <v>61</v>
      </c>
      <c r="B52" s="297" t="s">
        <v>62</v>
      </c>
      <c r="C52" s="54" t="s">
        <v>870</v>
      </c>
      <c r="D52" s="119"/>
      <c r="E52" s="119"/>
      <c r="F52" s="119"/>
      <c r="G52" s="78"/>
      <c r="H52" s="78"/>
      <c r="I52" s="78"/>
      <c r="J52" s="78"/>
      <c r="K52" s="63"/>
      <c r="L52" s="78" t="e">
        <f t="shared" si="41"/>
        <v>#DIV/0!</v>
      </c>
      <c r="M52" s="63" t="e">
        <f t="shared" si="4"/>
        <v>#DIV/0!</v>
      </c>
      <c r="N52" s="78"/>
      <c r="O52" s="78"/>
      <c r="P52" s="78"/>
      <c r="Q52" s="78"/>
      <c r="R52" s="78"/>
      <c r="S52" s="63" t="e">
        <f t="shared" si="15"/>
        <v>#DIV/0!</v>
      </c>
      <c r="T52" s="63"/>
      <c r="U52" s="62">
        <f t="shared" si="5"/>
        <v>0</v>
      </c>
      <c r="V52" s="78">
        <f>K52+R52</f>
        <v>0</v>
      </c>
      <c r="W52" s="78"/>
      <c r="X52" s="78"/>
      <c r="Y52" s="63" t="e">
        <f t="shared" si="6"/>
        <v>#DIV/0!</v>
      </c>
      <c r="Z52" s="64" t="e">
        <f t="shared" si="7"/>
        <v>#DIV/0!</v>
      </c>
      <c r="AA52" s="65" t="e">
        <f t="shared" si="8"/>
        <v>#DIV/0!</v>
      </c>
      <c r="AB52" s="67"/>
      <c r="AC52" s="67"/>
      <c r="AD52" s="67"/>
      <c r="AE52" s="67">
        <f t="shared" si="43"/>
        <v>0</v>
      </c>
      <c r="AF52" s="67"/>
      <c r="AG52" s="55"/>
      <c r="AH52" s="67">
        <f t="shared" si="28"/>
        <v>0</v>
      </c>
      <c r="AI52" s="66">
        <f t="shared" si="9"/>
        <v>0</v>
      </c>
      <c r="AJ52" s="67" t="e">
        <f t="shared" si="3"/>
        <v>#DIV/0!</v>
      </c>
      <c r="AK52" s="66" t="e">
        <f t="shared" si="10"/>
        <v>#DIV/0!</v>
      </c>
      <c r="AL52" s="67"/>
      <c r="AM52" s="67"/>
      <c r="AN52" s="67"/>
      <c r="AO52" s="67">
        <f t="shared" si="44"/>
        <v>0</v>
      </c>
      <c r="AP52" s="66">
        <f t="shared" si="11"/>
        <v>0</v>
      </c>
      <c r="AQ52" s="65"/>
      <c r="AR52" s="67">
        <f t="shared" si="45"/>
        <v>0</v>
      </c>
      <c r="AS52" s="65" t="e">
        <f t="shared" si="12"/>
        <v>#DIV/0!</v>
      </c>
      <c r="AT52" s="68">
        <f t="shared" si="13"/>
        <v>0</v>
      </c>
      <c r="AU52" s="68">
        <f t="shared" si="14"/>
        <v>0</v>
      </c>
      <c r="AV52" s="8"/>
      <c r="AW52" s="8"/>
      <c r="AX52" s="8"/>
      <c r="AY52" s="8"/>
      <c r="AZ52" s="8"/>
      <c r="BA52" s="8"/>
      <c r="BB52" s="8"/>
    </row>
    <row r="53" spans="1:54" ht="1.5" customHeight="1" hidden="1">
      <c r="A53" s="267"/>
      <c r="B53" s="297"/>
      <c r="C53" s="53" t="s">
        <v>871</v>
      </c>
      <c r="D53" s="63"/>
      <c r="E53" s="63"/>
      <c r="F53" s="63"/>
      <c r="G53" s="78"/>
      <c r="H53" s="78"/>
      <c r="I53" s="78"/>
      <c r="J53" s="78"/>
      <c r="K53" s="63"/>
      <c r="L53" s="78" t="e">
        <f t="shared" si="41"/>
        <v>#DIV/0!</v>
      </c>
      <c r="M53" s="63" t="e">
        <f t="shared" si="4"/>
        <v>#DIV/0!</v>
      </c>
      <c r="N53" s="78"/>
      <c r="O53" s="78"/>
      <c r="P53" s="78"/>
      <c r="Q53" s="78"/>
      <c r="R53" s="78"/>
      <c r="S53" s="63" t="e">
        <f t="shared" si="15"/>
        <v>#DIV/0!</v>
      </c>
      <c r="T53" s="63"/>
      <c r="U53" s="62">
        <f t="shared" si="5"/>
        <v>0</v>
      </c>
      <c r="V53" s="78">
        <f>K53+R53</f>
        <v>0</v>
      </c>
      <c r="W53" s="78"/>
      <c r="X53" s="78"/>
      <c r="Y53" s="63" t="e">
        <f t="shared" si="6"/>
        <v>#DIV/0!</v>
      </c>
      <c r="Z53" s="64" t="e">
        <f t="shared" si="7"/>
        <v>#DIV/0!</v>
      </c>
      <c r="AA53" s="65" t="e">
        <f t="shared" si="8"/>
        <v>#DIV/0!</v>
      </c>
      <c r="AB53" s="67"/>
      <c r="AC53" s="67"/>
      <c r="AD53" s="67"/>
      <c r="AE53" s="67">
        <f t="shared" si="43"/>
        <v>0</v>
      </c>
      <c r="AF53" s="67"/>
      <c r="AG53" s="55"/>
      <c r="AH53" s="67">
        <f t="shared" si="28"/>
        <v>0</v>
      </c>
      <c r="AI53" s="66">
        <f t="shared" si="9"/>
        <v>0</v>
      </c>
      <c r="AJ53" s="67" t="e">
        <f t="shared" si="3"/>
        <v>#DIV/0!</v>
      </c>
      <c r="AK53" s="66" t="e">
        <f t="shared" si="10"/>
        <v>#DIV/0!</v>
      </c>
      <c r="AL53" s="67"/>
      <c r="AM53" s="67"/>
      <c r="AN53" s="67"/>
      <c r="AO53" s="67">
        <f t="shared" si="44"/>
        <v>0</v>
      </c>
      <c r="AP53" s="66">
        <f t="shared" si="11"/>
        <v>0</v>
      </c>
      <c r="AQ53" s="65"/>
      <c r="AR53" s="67">
        <f t="shared" si="45"/>
        <v>0</v>
      </c>
      <c r="AS53" s="65" t="e">
        <f t="shared" si="12"/>
        <v>#DIV/0!</v>
      </c>
      <c r="AT53" s="68">
        <f t="shared" si="13"/>
        <v>0</v>
      </c>
      <c r="AU53" s="68">
        <f t="shared" si="14"/>
        <v>0</v>
      </c>
      <c r="AV53" s="8"/>
      <c r="AW53" s="8"/>
      <c r="AX53" s="8"/>
      <c r="AY53" s="8"/>
      <c r="AZ53" s="8"/>
      <c r="BA53" s="8"/>
      <c r="BB53" s="8"/>
    </row>
    <row r="54" spans="1:54" ht="17.25" customHeight="1">
      <c r="A54" s="295" t="s">
        <v>63</v>
      </c>
      <c r="B54" s="268" t="s">
        <v>597</v>
      </c>
      <c r="C54" s="54" t="s">
        <v>870</v>
      </c>
      <c r="D54" s="63">
        <v>14.7</v>
      </c>
      <c r="E54" s="63"/>
      <c r="F54" s="63">
        <v>14.7</v>
      </c>
      <c r="G54" s="78"/>
      <c r="H54" s="78">
        <v>9</v>
      </c>
      <c r="I54" s="78">
        <v>16.9</v>
      </c>
      <c r="J54" s="78">
        <f>G54+H54+I54</f>
        <v>25.9</v>
      </c>
      <c r="K54" s="63">
        <f>K55/2</f>
        <v>0</v>
      </c>
      <c r="L54" s="78" t="e">
        <f t="shared" si="41"/>
        <v>#DIV/0!</v>
      </c>
      <c r="M54" s="63">
        <f t="shared" si="4"/>
        <v>176.19047619047618</v>
      </c>
      <c r="N54" s="78">
        <v>0.9</v>
      </c>
      <c r="O54" s="78">
        <v>7.5</v>
      </c>
      <c r="P54" s="78">
        <v>0.1</v>
      </c>
      <c r="Q54" s="78">
        <f>N54+O54+P54</f>
        <v>8.5</v>
      </c>
      <c r="R54" s="63">
        <f>R55/2</f>
        <v>0</v>
      </c>
      <c r="S54" s="63">
        <f t="shared" si="15"/>
        <v>57.82312925170068</v>
      </c>
      <c r="T54" s="63"/>
      <c r="U54" s="62">
        <f t="shared" si="5"/>
        <v>34.4</v>
      </c>
      <c r="V54" s="78">
        <f>K54+R54</f>
        <v>0</v>
      </c>
      <c r="W54" s="78"/>
      <c r="X54" s="78"/>
      <c r="Y54" s="63">
        <f t="shared" si="6"/>
        <v>234.01360544217687</v>
      </c>
      <c r="Z54" s="64" t="e">
        <f t="shared" si="7"/>
        <v>#DIV/0!</v>
      </c>
      <c r="AA54" s="65"/>
      <c r="AB54" s="67"/>
      <c r="AC54" s="67">
        <v>2.9</v>
      </c>
      <c r="AD54" s="67">
        <v>13.5</v>
      </c>
      <c r="AE54" s="67">
        <f t="shared" si="43"/>
        <v>16.4</v>
      </c>
      <c r="AF54" s="65">
        <f>AF55/2</f>
        <v>0</v>
      </c>
      <c r="AG54" s="55"/>
      <c r="AH54" s="67">
        <f t="shared" si="28"/>
        <v>50.8</v>
      </c>
      <c r="AI54" s="66">
        <f t="shared" si="9"/>
        <v>0</v>
      </c>
      <c r="AJ54" s="67"/>
      <c r="AK54" s="66">
        <f t="shared" si="10"/>
        <v>345.578231292517</v>
      </c>
      <c r="AL54" s="67"/>
      <c r="AM54" s="67"/>
      <c r="AN54" s="67"/>
      <c r="AO54" s="67">
        <f t="shared" si="44"/>
        <v>0</v>
      </c>
      <c r="AP54" s="66">
        <f t="shared" si="11"/>
        <v>14.7</v>
      </c>
      <c r="AQ54" s="65"/>
      <c r="AR54" s="67">
        <f t="shared" si="45"/>
        <v>50.8</v>
      </c>
      <c r="AS54" s="65">
        <f t="shared" si="12"/>
        <v>345.578231292517</v>
      </c>
      <c r="AT54" s="68">
        <f t="shared" si="13"/>
        <v>4.618181818181818</v>
      </c>
      <c r="AU54" s="68">
        <f t="shared" si="14"/>
        <v>55.418181818181814</v>
      </c>
      <c r="AV54" s="8"/>
      <c r="AW54" s="8"/>
      <c r="AX54" s="8"/>
      <c r="AY54" s="8"/>
      <c r="AZ54" s="8"/>
      <c r="BA54" s="8"/>
      <c r="BB54" s="8"/>
    </row>
    <row r="55" spans="1:54" ht="15.75" customHeight="1">
      <c r="A55" s="301"/>
      <c r="B55" s="298"/>
      <c r="C55" s="53" t="s">
        <v>871</v>
      </c>
      <c r="D55" s="63">
        <v>29.5</v>
      </c>
      <c r="E55" s="63"/>
      <c r="F55" s="63">
        <v>29.5</v>
      </c>
      <c r="G55" s="78"/>
      <c r="H55" s="78">
        <v>18</v>
      </c>
      <c r="I55" s="78">
        <v>33.9</v>
      </c>
      <c r="J55" s="78">
        <f>G55+H55+I55</f>
        <v>51.9</v>
      </c>
      <c r="K55" s="63"/>
      <c r="L55" s="78" t="e">
        <f t="shared" si="41"/>
        <v>#DIV/0!</v>
      </c>
      <c r="M55" s="63">
        <f t="shared" si="4"/>
        <v>175.9322033898305</v>
      </c>
      <c r="N55" s="78">
        <v>1.9</v>
      </c>
      <c r="O55" s="78">
        <v>15</v>
      </c>
      <c r="P55" s="78">
        <v>0.1</v>
      </c>
      <c r="Q55" s="78">
        <f>N55+O55+P55</f>
        <v>17</v>
      </c>
      <c r="R55" s="78"/>
      <c r="S55" s="63">
        <f t="shared" si="15"/>
        <v>57.6271186440678</v>
      </c>
      <c r="T55" s="63"/>
      <c r="U55" s="62">
        <f t="shared" si="5"/>
        <v>68.9</v>
      </c>
      <c r="V55" s="78">
        <f>K55+R55</f>
        <v>0</v>
      </c>
      <c r="W55" s="78"/>
      <c r="X55" s="78"/>
      <c r="Y55" s="63">
        <f t="shared" si="6"/>
        <v>233.55932203389833</v>
      </c>
      <c r="Z55" s="64" t="e">
        <f t="shared" si="7"/>
        <v>#DIV/0!</v>
      </c>
      <c r="AA55" s="65"/>
      <c r="AB55" s="67"/>
      <c r="AC55" s="67">
        <v>5.7</v>
      </c>
      <c r="AD55" s="67">
        <v>26.9</v>
      </c>
      <c r="AE55" s="67">
        <f t="shared" si="43"/>
        <v>32.6</v>
      </c>
      <c r="AF55" s="67"/>
      <c r="AG55" s="55"/>
      <c r="AH55" s="67">
        <f t="shared" si="28"/>
        <v>101.5</v>
      </c>
      <c r="AI55" s="66">
        <f t="shared" si="9"/>
        <v>0</v>
      </c>
      <c r="AJ55" s="67"/>
      <c r="AK55" s="66">
        <f t="shared" si="10"/>
        <v>344.0677966101695</v>
      </c>
      <c r="AL55" s="67"/>
      <c r="AM55" s="67"/>
      <c r="AN55" s="67"/>
      <c r="AO55" s="67">
        <f t="shared" si="44"/>
        <v>0</v>
      </c>
      <c r="AP55" s="66">
        <f t="shared" si="11"/>
        <v>29.5</v>
      </c>
      <c r="AQ55" s="65"/>
      <c r="AR55" s="67">
        <f t="shared" si="45"/>
        <v>101.5</v>
      </c>
      <c r="AS55" s="65">
        <f t="shared" si="12"/>
        <v>344.0677966101695</v>
      </c>
      <c r="AT55" s="68" t="s">
        <v>7</v>
      </c>
      <c r="AU55" s="68">
        <v>29.5</v>
      </c>
      <c r="AV55" s="8"/>
      <c r="AW55" s="8"/>
      <c r="AX55" s="8"/>
      <c r="AY55" s="8"/>
      <c r="AZ55" s="8"/>
      <c r="BA55" s="8"/>
      <c r="BB55" s="8"/>
    </row>
    <row r="56" spans="1:54" ht="18" customHeight="1">
      <c r="A56" s="295" t="s">
        <v>64</v>
      </c>
      <c r="B56" s="300" t="s">
        <v>599</v>
      </c>
      <c r="C56" s="54" t="s">
        <v>869</v>
      </c>
      <c r="D56" s="75">
        <f aca="true" t="shared" si="46" ref="D56:K56">D58+D57</f>
        <v>1659348</v>
      </c>
      <c r="E56" s="75">
        <f t="shared" si="46"/>
        <v>1379497.1</v>
      </c>
      <c r="F56" s="75">
        <f>F58+F57</f>
        <v>1659348</v>
      </c>
      <c r="G56" s="75">
        <f t="shared" si="46"/>
        <v>74605.29999999999</v>
      </c>
      <c r="H56" s="75">
        <f t="shared" si="46"/>
        <v>129824</v>
      </c>
      <c r="I56" s="75">
        <f t="shared" si="46"/>
        <v>167642</v>
      </c>
      <c r="J56" s="75">
        <f t="shared" si="46"/>
        <v>372071.3</v>
      </c>
      <c r="K56" s="75">
        <f t="shared" si="46"/>
        <v>0</v>
      </c>
      <c r="L56" s="78" t="e">
        <f t="shared" si="41"/>
        <v>#DIV/0!</v>
      </c>
      <c r="M56" s="63">
        <f t="shared" si="4"/>
        <v>22.422740739133683</v>
      </c>
      <c r="N56" s="75">
        <f>N58+N57</f>
        <v>375898.4666666667</v>
      </c>
      <c r="O56" s="75">
        <f>O58+O57</f>
        <v>174738.09999999998</v>
      </c>
      <c r="P56" s="75">
        <f>P58+P57</f>
        <v>51947.9</v>
      </c>
      <c r="Q56" s="75">
        <f>Q58+Q57</f>
        <v>602584.4666666668</v>
      </c>
      <c r="R56" s="75">
        <f>R58+R57</f>
        <v>0</v>
      </c>
      <c r="S56" s="63">
        <f t="shared" si="15"/>
        <v>36.31453237456319</v>
      </c>
      <c r="T56" s="75">
        <f>T58+T57</f>
        <v>0</v>
      </c>
      <c r="U56" s="62">
        <f t="shared" si="5"/>
        <v>974655.7666666668</v>
      </c>
      <c r="V56" s="75">
        <f>V58+V57</f>
        <v>0</v>
      </c>
      <c r="W56" s="75"/>
      <c r="X56" s="78"/>
      <c r="Y56" s="63">
        <f t="shared" si="6"/>
        <v>58.73727311369687</v>
      </c>
      <c r="Z56" s="64" t="e">
        <f t="shared" si="7"/>
        <v>#DIV/0!</v>
      </c>
      <c r="AA56" s="65">
        <f t="shared" si="8"/>
        <v>58.73727311369687</v>
      </c>
      <c r="AB56" s="53">
        <f>AB58+AB57</f>
        <v>415741.2</v>
      </c>
      <c r="AC56" s="53">
        <f>AC58+AC57</f>
        <v>87536.03333333333</v>
      </c>
      <c r="AD56" s="53">
        <f>AD58+AD57</f>
        <v>47854.700000000004</v>
      </c>
      <c r="AE56" s="53">
        <f>AE58+AE57</f>
        <v>551131.9333333333</v>
      </c>
      <c r="AF56" s="53">
        <f>AF58+AF57</f>
        <v>0</v>
      </c>
      <c r="AG56" s="66" t="e">
        <f>AE56/AF56*100</f>
        <v>#DIV/0!</v>
      </c>
      <c r="AH56" s="67">
        <f t="shared" si="28"/>
        <v>1525787.7000000002</v>
      </c>
      <c r="AI56" s="66">
        <f t="shared" si="9"/>
        <v>0</v>
      </c>
      <c r="AJ56" s="67" t="e">
        <f t="shared" si="3"/>
        <v>#DIV/0!</v>
      </c>
      <c r="AK56" s="66">
        <f t="shared" si="10"/>
        <v>91.95103739541074</v>
      </c>
      <c r="AL56" s="53">
        <f aca="true" t="shared" si="47" ref="AL56:AQ56">AL58+AL57</f>
        <v>0</v>
      </c>
      <c r="AM56" s="53">
        <f t="shared" si="47"/>
        <v>0</v>
      </c>
      <c r="AN56" s="53">
        <f t="shared" si="47"/>
        <v>0</v>
      </c>
      <c r="AO56" s="53">
        <f t="shared" si="47"/>
        <v>0</v>
      </c>
      <c r="AP56" s="66">
        <f t="shared" si="11"/>
        <v>1659348</v>
      </c>
      <c r="AQ56" s="53">
        <f t="shared" si="47"/>
        <v>0</v>
      </c>
      <c r="AR56" s="53">
        <f>AR58+AR57</f>
        <v>1525787.6999999997</v>
      </c>
      <c r="AS56" s="65">
        <f t="shared" si="12"/>
        <v>91.95103739541071</v>
      </c>
      <c r="AT56" s="68">
        <f t="shared" si="13"/>
        <v>138707.9727272727</v>
      </c>
      <c r="AU56" s="68">
        <f t="shared" si="14"/>
        <v>1664495.6727272724</v>
      </c>
      <c r="AV56" s="8"/>
      <c r="AW56" s="8"/>
      <c r="AX56" s="8"/>
      <c r="AY56" s="8"/>
      <c r="AZ56" s="8"/>
      <c r="BA56" s="8"/>
      <c r="BB56" s="8"/>
    </row>
    <row r="57" spans="1:54" ht="18.75" customHeight="1">
      <c r="A57" s="296"/>
      <c r="B57" s="269"/>
      <c r="C57" s="54" t="s">
        <v>870</v>
      </c>
      <c r="D57" s="75">
        <f aca="true" t="shared" si="48" ref="D57:K57">D61+D68+D71</f>
        <v>824425.7000000001</v>
      </c>
      <c r="E57" s="75">
        <f t="shared" si="48"/>
        <v>724957</v>
      </c>
      <c r="F57" s="75">
        <f>F61+F68+F71</f>
        <v>824425.7000000001</v>
      </c>
      <c r="G57" s="75">
        <f t="shared" si="48"/>
        <v>28635.1</v>
      </c>
      <c r="H57" s="75">
        <f t="shared" si="48"/>
        <v>60409.6</v>
      </c>
      <c r="I57" s="75">
        <f t="shared" si="48"/>
        <v>111953.9</v>
      </c>
      <c r="J57" s="75">
        <f t="shared" si="48"/>
        <v>200998.59999999998</v>
      </c>
      <c r="K57" s="75">
        <f t="shared" si="48"/>
        <v>0</v>
      </c>
      <c r="L57" s="78" t="e">
        <f t="shared" si="41"/>
        <v>#DIV/0!</v>
      </c>
      <c r="M57" s="63">
        <f t="shared" si="4"/>
        <v>24.380438407002593</v>
      </c>
      <c r="N57" s="75">
        <f>N61+N68+N71</f>
        <v>216714.46666666667</v>
      </c>
      <c r="O57" s="75">
        <f>O61+O68+O71</f>
        <v>104789.29999999999</v>
      </c>
      <c r="P57" s="75">
        <f>P61+P68+P71</f>
        <v>43923.8</v>
      </c>
      <c r="Q57" s="75">
        <f>Q61+Q68+Q71</f>
        <v>365427.5666666667</v>
      </c>
      <c r="R57" s="75">
        <f>R61+R68+R71</f>
        <v>0</v>
      </c>
      <c r="S57" s="63">
        <f t="shared" si="15"/>
        <v>44.32510615167221</v>
      </c>
      <c r="T57" s="75">
        <f>T61+T68+T71</f>
        <v>0</v>
      </c>
      <c r="U57" s="62">
        <f t="shared" si="5"/>
        <v>566426.1666666667</v>
      </c>
      <c r="V57" s="75">
        <f>V61+V68+V71</f>
        <v>0</v>
      </c>
      <c r="W57" s="75"/>
      <c r="X57" s="78"/>
      <c r="Y57" s="63">
        <f t="shared" si="6"/>
        <v>68.7055445586748</v>
      </c>
      <c r="Z57" s="64" t="e">
        <f t="shared" si="7"/>
        <v>#DIV/0!</v>
      </c>
      <c r="AA57" s="65">
        <f t="shared" si="8"/>
        <v>68.7055445586748</v>
      </c>
      <c r="AB57" s="68">
        <f>AB61+AB68+AB71</f>
        <v>234176.5</v>
      </c>
      <c r="AC57" s="68">
        <f>AC61+AC68+AC71</f>
        <v>45636.833333333336</v>
      </c>
      <c r="AD57" s="68">
        <f>AD61+AD68+AD71</f>
        <v>21373.800000000003</v>
      </c>
      <c r="AE57" s="68">
        <f>AE61+AE68+AE71</f>
        <v>301187.13333333336</v>
      </c>
      <c r="AF57" s="68">
        <f>AF61+AF68+AF71</f>
        <v>0</v>
      </c>
      <c r="AG57" s="66" t="e">
        <f>AE57/AF57*100</f>
        <v>#DIV/0!</v>
      </c>
      <c r="AH57" s="67">
        <f t="shared" si="28"/>
        <v>867613.3</v>
      </c>
      <c r="AI57" s="66">
        <f t="shared" si="9"/>
        <v>0</v>
      </c>
      <c r="AJ57" s="67" t="e">
        <f t="shared" si="3"/>
        <v>#DIV/0!</v>
      </c>
      <c r="AK57" s="66">
        <f t="shared" si="10"/>
        <v>105.23850724207166</v>
      </c>
      <c r="AL57" s="68">
        <f>AL61+AL68+AL71</f>
        <v>0</v>
      </c>
      <c r="AM57" s="68">
        <f>AM61+AM68+AM71</f>
        <v>0</v>
      </c>
      <c r="AN57" s="68">
        <f>AN61+AN68+AN71</f>
        <v>0</v>
      </c>
      <c r="AO57" s="68">
        <f>AO61+AO68+AO71</f>
        <v>0</v>
      </c>
      <c r="AP57" s="66">
        <f t="shared" si="11"/>
        <v>824425.7000000001</v>
      </c>
      <c r="AQ57" s="65"/>
      <c r="AR57" s="68">
        <f>AR61+AR68+AR71</f>
        <v>867613.2999999998</v>
      </c>
      <c r="AS57" s="65">
        <f t="shared" si="12"/>
        <v>105.23850724207162</v>
      </c>
      <c r="AT57" s="68">
        <f t="shared" si="13"/>
        <v>78873.93636363634</v>
      </c>
      <c r="AU57" s="68">
        <f t="shared" si="14"/>
        <v>946487.2363636361</v>
      </c>
      <c r="AV57" s="8"/>
      <c r="AW57" s="8"/>
      <c r="AX57" s="8"/>
      <c r="AY57" s="8"/>
      <c r="AZ57" s="8"/>
      <c r="BA57" s="8"/>
      <c r="BB57" s="8"/>
    </row>
    <row r="58" spans="1:54" ht="18.75" customHeight="1">
      <c r="A58" s="296"/>
      <c r="B58" s="269"/>
      <c r="C58" s="69" t="s">
        <v>871</v>
      </c>
      <c r="D58" s="70">
        <f aca="true" t="shared" si="49" ref="D58:K58">D59+D72+D62</f>
        <v>834922.3</v>
      </c>
      <c r="E58" s="70">
        <f>E59+E72+E62</f>
        <v>654540.1</v>
      </c>
      <c r="F58" s="70">
        <f>F59+F72+F62</f>
        <v>834922.3</v>
      </c>
      <c r="G58" s="70">
        <f t="shared" si="49"/>
        <v>45970.2</v>
      </c>
      <c r="H58" s="70">
        <f t="shared" si="49"/>
        <v>69414.4</v>
      </c>
      <c r="I58" s="70">
        <f t="shared" si="49"/>
        <v>55688.1</v>
      </c>
      <c r="J58" s="70">
        <f t="shared" si="49"/>
        <v>171072.7</v>
      </c>
      <c r="K58" s="70">
        <f t="shared" si="49"/>
        <v>0</v>
      </c>
      <c r="L58" s="86" t="e">
        <f t="shared" si="41"/>
        <v>#DIV/0!</v>
      </c>
      <c r="M58" s="70">
        <f t="shared" si="4"/>
        <v>20.489655145155425</v>
      </c>
      <c r="N58" s="70">
        <f>N59+N72+N62</f>
        <v>159184</v>
      </c>
      <c r="O58" s="70">
        <f>O59+O72+O62</f>
        <v>69948.8</v>
      </c>
      <c r="P58" s="70">
        <f>P59+P72+P62</f>
        <v>8024.1</v>
      </c>
      <c r="Q58" s="70">
        <f>Q59+Q72+Q62</f>
        <v>237156.90000000002</v>
      </c>
      <c r="R58" s="70">
        <f>R59+R72+R62</f>
        <v>0</v>
      </c>
      <c r="S58" s="70">
        <f t="shared" si="15"/>
        <v>28.404667116928128</v>
      </c>
      <c r="T58" s="70">
        <f>T59+T72+T62</f>
        <v>0</v>
      </c>
      <c r="U58" s="71">
        <f t="shared" si="5"/>
        <v>408229.60000000003</v>
      </c>
      <c r="V58" s="70">
        <f>V59+V72+V62</f>
        <v>0</v>
      </c>
      <c r="W58" s="70"/>
      <c r="X58" s="86" t="e">
        <f aca="true" t="shared" si="50" ref="X58:X67">U58/V58*100</f>
        <v>#DIV/0!</v>
      </c>
      <c r="Y58" s="70">
        <f t="shared" si="6"/>
        <v>48.89432226208355</v>
      </c>
      <c r="Z58" s="64" t="e">
        <f t="shared" si="7"/>
        <v>#DIV/0!</v>
      </c>
      <c r="AA58" s="64">
        <f t="shared" si="8"/>
        <v>48.89432226208355</v>
      </c>
      <c r="AB58" s="64">
        <f>AB59+AB72+AB62</f>
        <v>181564.7</v>
      </c>
      <c r="AC58" s="64">
        <f>AC59+AC72+AC62</f>
        <v>41899.2</v>
      </c>
      <c r="AD58" s="64">
        <f>AD59+AD72+AD62</f>
        <v>26480.9</v>
      </c>
      <c r="AE58" s="64">
        <f>AE59+AE72+AE62</f>
        <v>249944.8</v>
      </c>
      <c r="AF58" s="64">
        <f>AF59+AF72+AF62</f>
        <v>0</v>
      </c>
      <c r="AG58" s="73" t="e">
        <f>AE58/AF58*100</f>
        <v>#DIV/0!</v>
      </c>
      <c r="AH58" s="72">
        <f t="shared" si="28"/>
        <v>658174.4</v>
      </c>
      <c r="AI58" s="73">
        <f t="shared" si="9"/>
        <v>0</v>
      </c>
      <c r="AJ58" s="72" t="e">
        <f t="shared" si="3"/>
        <v>#DIV/0!</v>
      </c>
      <c r="AK58" s="73">
        <f t="shared" si="10"/>
        <v>78.8306169328571</v>
      </c>
      <c r="AL58" s="64">
        <f aca="true" t="shared" si="51" ref="AL58:AR58">AL59+AL72+AL62</f>
        <v>0</v>
      </c>
      <c r="AM58" s="64">
        <f t="shared" si="51"/>
        <v>0</v>
      </c>
      <c r="AN58" s="64">
        <f t="shared" si="51"/>
        <v>0</v>
      </c>
      <c r="AO58" s="64">
        <f t="shared" si="51"/>
        <v>0</v>
      </c>
      <c r="AP58" s="73">
        <f t="shared" si="11"/>
        <v>834922.3</v>
      </c>
      <c r="AQ58" s="64">
        <f>AO58/AP58*100</f>
        <v>0</v>
      </c>
      <c r="AR58" s="64">
        <f t="shared" si="51"/>
        <v>658174.3999999999</v>
      </c>
      <c r="AS58" s="65">
        <f t="shared" si="12"/>
        <v>78.83061693285708</v>
      </c>
      <c r="AT58" s="68">
        <f t="shared" si="13"/>
        <v>59834.036363636355</v>
      </c>
      <c r="AU58" s="68">
        <f t="shared" si="14"/>
        <v>718008.4363636363</v>
      </c>
      <c r="AV58" s="8"/>
      <c r="AW58" s="8"/>
      <c r="AX58" s="8"/>
      <c r="AY58" s="8"/>
      <c r="AZ58" s="8"/>
      <c r="BA58" s="8"/>
      <c r="BB58" s="8"/>
    </row>
    <row r="59" spans="1:54" ht="46.5" customHeight="1">
      <c r="A59" s="104" t="s">
        <v>65</v>
      </c>
      <c r="B59" s="120" t="s">
        <v>603</v>
      </c>
      <c r="C59" s="53" t="s">
        <v>871</v>
      </c>
      <c r="D59" s="75">
        <v>36554</v>
      </c>
      <c r="E59" s="75">
        <v>29581</v>
      </c>
      <c r="F59" s="75">
        <v>36554</v>
      </c>
      <c r="G59" s="78">
        <v>1233.7</v>
      </c>
      <c r="H59" s="78">
        <v>1235.2</v>
      </c>
      <c r="I59" s="78">
        <v>834.2</v>
      </c>
      <c r="J59" s="78">
        <f aca="true" t="shared" si="52" ref="J59:J78">G59+H59+I59</f>
        <v>3303.1000000000004</v>
      </c>
      <c r="K59" s="78"/>
      <c r="L59" s="78" t="e">
        <f t="shared" si="41"/>
        <v>#DIV/0!</v>
      </c>
      <c r="M59" s="63">
        <f t="shared" si="4"/>
        <v>9.036220386277837</v>
      </c>
      <c r="N59" s="78">
        <v>350.4</v>
      </c>
      <c r="O59" s="78">
        <v>376.3</v>
      </c>
      <c r="P59" s="63">
        <v>471.4</v>
      </c>
      <c r="Q59" s="78">
        <f>N59+O59+P59</f>
        <v>1198.1</v>
      </c>
      <c r="R59" s="78"/>
      <c r="S59" s="63">
        <f t="shared" si="15"/>
        <v>3.2776166766974884</v>
      </c>
      <c r="T59" s="78"/>
      <c r="U59" s="62">
        <f t="shared" si="5"/>
        <v>4501.200000000001</v>
      </c>
      <c r="V59" s="78">
        <f>K59+R59</f>
        <v>0</v>
      </c>
      <c r="W59" s="78"/>
      <c r="X59" s="78" t="e">
        <f t="shared" si="50"/>
        <v>#DIV/0!</v>
      </c>
      <c r="Y59" s="63">
        <f t="shared" si="6"/>
        <v>12.313837062975326</v>
      </c>
      <c r="Z59" s="64" t="e">
        <f t="shared" si="7"/>
        <v>#DIV/0!</v>
      </c>
      <c r="AA59" s="65">
        <f t="shared" si="8"/>
        <v>12.313837062975326</v>
      </c>
      <c r="AB59" s="67">
        <v>6865</v>
      </c>
      <c r="AC59" s="67">
        <v>17319.8</v>
      </c>
      <c r="AD59" s="67">
        <v>11494.2</v>
      </c>
      <c r="AE59" s="67">
        <f>AB59+AC59+AD59</f>
        <v>35679</v>
      </c>
      <c r="AF59" s="67"/>
      <c r="AG59" s="67" t="e">
        <f>AE59/AF59*100</f>
        <v>#DIV/0!</v>
      </c>
      <c r="AH59" s="67">
        <f t="shared" si="28"/>
        <v>40180.2</v>
      </c>
      <c r="AI59" s="66">
        <f t="shared" si="9"/>
        <v>0</v>
      </c>
      <c r="AJ59" s="67" t="e">
        <f t="shared" si="3"/>
        <v>#DIV/0!</v>
      </c>
      <c r="AK59" s="66">
        <f t="shared" si="10"/>
        <v>109.92011818132077</v>
      </c>
      <c r="AL59" s="67"/>
      <c r="AM59" s="67"/>
      <c r="AN59" s="67"/>
      <c r="AO59" s="67">
        <f>AL59+AM59+AN59</f>
        <v>0</v>
      </c>
      <c r="AP59" s="66">
        <f t="shared" si="11"/>
        <v>36554</v>
      </c>
      <c r="AQ59" s="65">
        <f>AO59/AP59*100</f>
        <v>0</v>
      </c>
      <c r="AR59" s="67">
        <f aca="true" t="shared" si="53" ref="AR59:AR98">AH59+AO59</f>
        <v>40180.2</v>
      </c>
      <c r="AS59" s="65">
        <f t="shared" si="12"/>
        <v>109.92011818132077</v>
      </c>
      <c r="AT59" s="68">
        <f t="shared" si="13"/>
        <v>3652.7454545454543</v>
      </c>
      <c r="AU59" s="68">
        <f t="shared" si="14"/>
        <v>43832.94545454545</v>
      </c>
      <c r="AV59" s="8"/>
      <c r="AW59" s="8"/>
      <c r="AX59" s="8"/>
      <c r="AY59" s="8"/>
      <c r="AZ59" s="8"/>
      <c r="BA59" s="8"/>
      <c r="BB59" s="8"/>
    </row>
    <row r="60" spans="1:54" ht="20.25" customHeight="1">
      <c r="A60" s="270" t="s">
        <v>66</v>
      </c>
      <c r="B60" s="272" t="s">
        <v>605</v>
      </c>
      <c r="C60" s="54" t="s">
        <v>869</v>
      </c>
      <c r="D60" s="63">
        <f aca="true" t="shared" si="54" ref="D60:AF60">D61+D62</f>
        <v>1177751</v>
      </c>
      <c r="E60" s="63">
        <f t="shared" si="54"/>
        <v>761939.4</v>
      </c>
      <c r="F60" s="63">
        <f>F61+F62</f>
        <v>1177751</v>
      </c>
      <c r="G60" s="63">
        <f t="shared" si="54"/>
        <v>14074.599999999999</v>
      </c>
      <c r="H60" s="63">
        <f t="shared" si="54"/>
        <v>62412.399999999994</v>
      </c>
      <c r="I60" s="63">
        <f t="shared" si="54"/>
        <v>143104</v>
      </c>
      <c r="J60" s="63">
        <f t="shared" si="54"/>
        <v>219591</v>
      </c>
      <c r="K60" s="63">
        <f t="shared" si="54"/>
        <v>0</v>
      </c>
      <c r="L60" s="78" t="e">
        <f t="shared" si="41"/>
        <v>#DIV/0!</v>
      </c>
      <c r="M60" s="63">
        <f t="shared" si="4"/>
        <v>18.644942776529163</v>
      </c>
      <c r="N60" s="63">
        <f t="shared" si="54"/>
        <v>272950.6666666667</v>
      </c>
      <c r="O60" s="63">
        <f t="shared" si="54"/>
        <v>119891</v>
      </c>
      <c r="P60" s="63">
        <f t="shared" si="54"/>
        <v>10336.300000000001</v>
      </c>
      <c r="Q60" s="63">
        <f t="shared" si="54"/>
        <v>403177.9666666667</v>
      </c>
      <c r="R60" s="63">
        <f t="shared" si="54"/>
        <v>0</v>
      </c>
      <c r="S60" s="63">
        <f t="shared" si="15"/>
        <v>34.232869822795024</v>
      </c>
      <c r="T60" s="63">
        <f t="shared" si="54"/>
        <v>0</v>
      </c>
      <c r="U60" s="62">
        <f t="shared" si="5"/>
        <v>622768.9666666667</v>
      </c>
      <c r="V60" s="63">
        <f t="shared" si="54"/>
        <v>0</v>
      </c>
      <c r="W60" s="63"/>
      <c r="X60" s="63" t="e">
        <f t="shared" si="54"/>
        <v>#DIV/0!</v>
      </c>
      <c r="Y60" s="63">
        <f t="shared" si="6"/>
        <v>52.877812599324194</v>
      </c>
      <c r="Z60" s="64" t="e">
        <f t="shared" si="7"/>
        <v>#DIV/0!</v>
      </c>
      <c r="AA60" s="65">
        <f t="shared" si="8"/>
        <v>52.877812599324194</v>
      </c>
      <c r="AB60" s="65">
        <f t="shared" si="54"/>
        <v>261656.6</v>
      </c>
      <c r="AC60" s="65">
        <f t="shared" si="54"/>
        <v>39430.63333333333</v>
      </c>
      <c r="AD60" s="65">
        <f t="shared" si="54"/>
        <v>14165</v>
      </c>
      <c r="AE60" s="65">
        <f t="shared" si="54"/>
        <v>315252.23333333334</v>
      </c>
      <c r="AF60" s="65">
        <f t="shared" si="54"/>
        <v>0</v>
      </c>
      <c r="AG60" s="67" t="e">
        <f aca="true" t="shared" si="55" ref="AG60:AG67">AE60/AF60*100</f>
        <v>#DIV/0!</v>
      </c>
      <c r="AH60" s="67">
        <f t="shared" si="28"/>
        <v>938021.2</v>
      </c>
      <c r="AI60" s="66">
        <f t="shared" si="9"/>
        <v>0</v>
      </c>
      <c r="AJ60" s="67" t="e">
        <f t="shared" si="3"/>
        <v>#DIV/0!</v>
      </c>
      <c r="AK60" s="66">
        <f t="shared" si="10"/>
        <v>79.64512023339398</v>
      </c>
      <c r="AL60" s="65">
        <f>AL61+AL62</f>
        <v>0</v>
      </c>
      <c r="AM60" s="65">
        <f>AM61+AM62</f>
        <v>0</v>
      </c>
      <c r="AN60" s="65">
        <f>AN61+AN62</f>
        <v>0</v>
      </c>
      <c r="AO60" s="65">
        <f>AO61+AO62</f>
        <v>0</v>
      </c>
      <c r="AP60" s="66">
        <f t="shared" si="11"/>
        <v>1177751</v>
      </c>
      <c r="AQ60" s="65"/>
      <c r="AR60" s="65">
        <f>AR61+AR62</f>
        <v>938021.2</v>
      </c>
      <c r="AS60" s="65">
        <f t="shared" si="12"/>
        <v>79.64512023339398</v>
      </c>
      <c r="AT60" s="68">
        <f t="shared" si="13"/>
        <v>85274.65454545454</v>
      </c>
      <c r="AU60" s="68">
        <f t="shared" si="14"/>
        <v>1023295.8545454545</v>
      </c>
      <c r="AV60" s="8"/>
      <c r="AW60" s="8"/>
      <c r="AX60" s="8"/>
      <c r="AY60" s="8"/>
      <c r="AZ60" s="8"/>
      <c r="BA60" s="8"/>
      <c r="BB60" s="8"/>
    </row>
    <row r="61" spans="1:54" ht="18.75" customHeight="1">
      <c r="A61" s="270"/>
      <c r="B61" s="272"/>
      <c r="C61" s="56" t="s">
        <v>870</v>
      </c>
      <c r="D61" s="63">
        <f aca="true" t="shared" si="56" ref="D61:K62">D64+D66</f>
        <v>824425.7000000001</v>
      </c>
      <c r="E61" s="63">
        <f t="shared" si="56"/>
        <v>533357.5</v>
      </c>
      <c r="F61" s="63">
        <f>F64+F66</f>
        <v>824425.7000000001</v>
      </c>
      <c r="G61" s="63">
        <f t="shared" si="56"/>
        <v>9852.199999999999</v>
      </c>
      <c r="H61" s="63">
        <f t="shared" si="56"/>
        <v>43688.7</v>
      </c>
      <c r="I61" s="63">
        <f t="shared" si="56"/>
        <v>100172.8</v>
      </c>
      <c r="J61" s="63">
        <f t="shared" si="56"/>
        <v>153713.69999999998</v>
      </c>
      <c r="K61" s="63">
        <f t="shared" si="56"/>
        <v>0</v>
      </c>
      <c r="L61" s="78" t="e">
        <f t="shared" si="41"/>
        <v>#DIV/0!</v>
      </c>
      <c r="M61" s="63">
        <f t="shared" si="4"/>
        <v>18.64494277652916</v>
      </c>
      <c r="N61" s="63">
        <f aca="true" t="shared" si="57" ref="N61:X61">N64+N66</f>
        <v>191065.46666666667</v>
      </c>
      <c r="O61" s="63">
        <f t="shared" si="57"/>
        <v>83923.7</v>
      </c>
      <c r="P61" s="63">
        <f t="shared" si="57"/>
        <v>7235.400000000001</v>
      </c>
      <c r="Q61" s="63">
        <f t="shared" si="57"/>
        <v>282224.5666666667</v>
      </c>
      <c r="R61" s="63">
        <f t="shared" si="57"/>
        <v>0</v>
      </c>
      <c r="S61" s="63">
        <f t="shared" si="15"/>
        <v>34.232868609829445</v>
      </c>
      <c r="T61" s="63">
        <f t="shared" si="57"/>
        <v>0</v>
      </c>
      <c r="U61" s="62">
        <f t="shared" si="5"/>
        <v>435938.2666666667</v>
      </c>
      <c r="V61" s="63">
        <f t="shared" si="57"/>
        <v>0</v>
      </c>
      <c r="W61" s="63"/>
      <c r="X61" s="63" t="e">
        <f t="shared" si="57"/>
        <v>#DIV/0!</v>
      </c>
      <c r="Y61" s="63">
        <f t="shared" si="6"/>
        <v>52.87781138635861</v>
      </c>
      <c r="Z61" s="64" t="e">
        <f t="shared" si="7"/>
        <v>#DIV/0!</v>
      </c>
      <c r="AA61" s="65">
        <f t="shared" si="8"/>
        <v>52.87781138635861</v>
      </c>
      <c r="AB61" s="65">
        <f aca="true" t="shared" si="58" ref="AB61:AF62">AB64+AB66</f>
        <v>183159.6</v>
      </c>
      <c r="AC61" s="65">
        <f t="shared" si="58"/>
        <v>27601.433333333334</v>
      </c>
      <c r="AD61" s="65">
        <f t="shared" si="58"/>
        <v>9915.5</v>
      </c>
      <c r="AE61" s="65">
        <f t="shared" si="58"/>
        <v>220676.53333333333</v>
      </c>
      <c r="AF61" s="65">
        <f t="shared" si="58"/>
        <v>0</v>
      </c>
      <c r="AG61" s="67" t="e">
        <f t="shared" si="55"/>
        <v>#DIV/0!</v>
      </c>
      <c r="AH61" s="67">
        <f t="shared" si="28"/>
        <v>656614.8</v>
      </c>
      <c r="AI61" s="66">
        <f t="shared" si="9"/>
        <v>0</v>
      </c>
      <c r="AJ61" s="67" t="e">
        <f t="shared" si="3"/>
        <v>#DIV/0!</v>
      </c>
      <c r="AK61" s="66">
        <f t="shared" si="10"/>
        <v>79.64511538153165</v>
      </c>
      <c r="AL61" s="65">
        <f aca="true" t="shared" si="59" ref="AL61:AO62">AL64+AL66</f>
        <v>0</v>
      </c>
      <c r="AM61" s="65">
        <f t="shared" si="59"/>
        <v>0</v>
      </c>
      <c r="AN61" s="65">
        <f t="shared" si="59"/>
        <v>0</v>
      </c>
      <c r="AO61" s="65">
        <f t="shared" si="59"/>
        <v>0</v>
      </c>
      <c r="AP61" s="66">
        <f t="shared" si="11"/>
        <v>824425.7000000001</v>
      </c>
      <c r="AQ61" s="65"/>
      <c r="AR61" s="65">
        <f>AR64+AR66</f>
        <v>656614.7999999999</v>
      </c>
      <c r="AS61" s="65">
        <f t="shared" si="12"/>
        <v>79.64511538153164</v>
      </c>
      <c r="AT61" s="68">
        <f t="shared" si="13"/>
        <v>59692.25454545454</v>
      </c>
      <c r="AU61" s="68">
        <f t="shared" si="14"/>
        <v>716307.0545454544</v>
      </c>
      <c r="AV61" s="8"/>
      <c r="AW61" s="8"/>
      <c r="AX61" s="8"/>
      <c r="AY61" s="8"/>
      <c r="AZ61" s="8"/>
      <c r="BA61" s="8"/>
      <c r="BB61" s="8"/>
    </row>
    <row r="62" spans="1:54" ht="20.25" customHeight="1">
      <c r="A62" s="271"/>
      <c r="B62" s="273"/>
      <c r="C62" s="53" t="s">
        <v>871</v>
      </c>
      <c r="D62" s="63">
        <f t="shared" si="56"/>
        <v>353325.3</v>
      </c>
      <c r="E62" s="63">
        <f t="shared" si="56"/>
        <v>228581.9</v>
      </c>
      <c r="F62" s="63">
        <f>F65+F67</f>
        <v>353325.3</v>
      </c>
      <c r="G62" s="63">
        <f t="shared" si="56"/>
        <v>4222.4</v>
      </c>
      <c r="H62" s="63">
        <f t="shared" si="56"/>
        <v>18723.7</v>
      </c>
      <c r="I62" s="63">
        <f t="shared" si="56"/>
        <v>42931.2</v>
      </c>
      <c r="J62" s="63">
        <f t="shared" si="56"/>
        <v>65877.3</v>
      </c>
      <c r="K62" s="63">
        <f t="shared" si="56"/>
        <v>0</v>
      </c>
      <c r="L62" s="78" t="e">
        <f t="shared" si="41"/>
        <v>#DIV/0!</v>
      </c>
      <c r="M62" s="63">
        <f t="shared" si="4"/>
        <v>18.644942776529167</v>
      </c>
      <c r="N62" s="63">
        <f>N65+N67</f>
        <v>81885.2</v>
      </c>
      <c r="O62" s="63">
        <f>O65+O67</f>
        <v>35967.299999999996</v>
      </c>
      <c r="P62" s="63">
        <f>P65+P67</f>
        <v>3100.9</v>
      </c>
      <c r="Q62" s="63">
        <f>Q65+Q67</f>
        <v>120953.4</v>
      </c>
      <c r="R62" s="63">
        <f>R65+R67</f>
        <v>0</v>
      </c>
      <c r="S62" s="63">
        <f t="shared" si="15"/>
        <v>34.232872653048055</v>
      </c>
      <c r="T62" s="63">
        <f>T65+T67</f>
        <v>0</v>
      </c>
      <c r="U62" s="62">
        <f t="shared" si="5"/>
        <v>186830.7</v>
      </c>
      <c r="V62" s="63">
        <f>V65+V67</f>
        <v>0</v>
      </c>
      <c r="W62" s="78"/>
      <c r="X62" s="78" t="e">
        <f t="shared" si="50"/>
        <v>#DIV/0!</v>
      </c>
      <c r="Y62" s="63">
        <f t="shared" si="6"/>
        <v>52.877815429577225</v>
      </c>
      <c r="Z62" s="64" t="e">
        <f t="shared" si="7"/>
        <v>#DIV/0!</v>
      </c>
      <c r="AA62" s="65">
        <f t="shared" si="8"/>
        <v>52.877815429577225</v>
      </c>
      <c r="AB62" s="65">
        <f t="shared" si="58"/>
        <v>78497</v>
      </c>
      <c r="AC62" s="65">
        <f t="shared" si="58"/>
        <v>11829.199999999999</v>
      </c>
      <c r="AD62" s="65">
        <f t="shared" si="58"/>
        <v>4249.5</v>
      </c>
      <c r="AE62" s="65">
        <f t="shared" si="58"/>
        <v>94575.7</v>
      </c>
      <c r="AF62" s="65">
        <f t="shared" si="58"/>
        <v>0</v>
      </c>
      <c r="AG62" s="67" t="e">
        <f t="shared" si="55"/>
        <v>#DIV/0!</v>
      </c>
      <c r="AH62" s="67">
        <f t="shared" si="28"/>
        <v>281406.4</v>
      </c>
      <c r="AI62" s="66">
        <f t="shared" si="9"/>
        <v>0</v>
      </c>
      <c r="AJ62" s="67" t="e">
        <f t="shared" si="3"/>
        <v>#DIV/0!</v>
      </c>
      <c r="AK62" s="66">
        <f t="shared" si="10"/>
        <v>79.6451315544061</v>
      </c>
      <c r="AL62" s="65">
        <f t="shared" si="59"/>
        <v>0</v>
      </c>
      <c r="AM62" s="65">
        <f t="shared" si="59"/>
        <v>0</v>
      </c>
      <c r="AN62" s="65">
        <f t="shared" si="59"/>
        <v>0</v>
      </c>
      <c r="AO62" s="65">
        <f t="shared" si="59"/>
        <v>0</v>
      </c>
      <c r="AP62" s="66">
        <f t="shared" si="11"/>
        <v>353325.3</v>
      </c>
      <c r="AQ62" s="65">
        <f>AO62/AP62*100</f>
        <v>0</v>
      </c>
      <c r="AR62" s="65">
        <f>AR65+AR67</f>
        <v>281406.39999999997</v>
      </c>
      <c r="AS62" s="65">
        <f t="shared" si="12"/>
        <v>79.64513155440609</v>
      </c>
      <c r="AT62" s="68">
        <f t="shared" si="13"/>
        <v>25582.399999999998</v>
      </c>
      <c r="AU62" s="68">
        <f t="shared" si="14"/>
        <v>306988.8</v>
      </c>
      <c r="AV62" s="8"/>
      <c r="AW62" s="8"/>
      <c r="AX62" s="8"/>
      <c r="AY62" s="8"/>
      <c r="AZ62" s="8"/>
      <c r="BA62" s="8"/>
      <c r="BB62" s="8"/>
    </row>
    <row r="63" spans="1:54" ht="19.5" customHeight="1">
      <c r="A63" s="258" t="s">
        <v>67</v>
      </c>
      <c r="B63" s="272" t="s">
        <v>68</v>
      </c>
      <c r="C63" s="54" t="s">
        <v>869</v>
      </c>
      <c r="D63" s="63">
        <f aca="true" t="shared" si="60" ref="D63:AF63">D64+D65</f>
        <v>1169251</v>
      </c>
      <c r="E63" s="63">
        <f t="shared" si="60"/>
        <v>758603</v>
      </c>
      <c r="F63" s="63">
        <f>F64+F65</f>
        <v>1169251</v>
      </c>
      <c r="G63" s="63">
        <f t="shared" si="60"/>
        <v>14021.3</v>
      </c>
      <c r="H63" s="63">
        <f t="shared" si="60"/>
        <v>62206</v>
      </c>
      <c r="I63" s="63">
        <f t="shared" si="60"/>
        <v>140801.7</v>
      </c>
      <c r="J63" s="63">
        <f t="shared" si="60"/>
        <v>217029</v>
      </c>
      <c r="K63" s="63">
        <f t="shared" si="60"/>
        <v>0</v>
      </c>
      <c r="L63" s="78" t="e">
        <f t="shared" si="41"/>
        <v>#DIV/0!</v>
      </c>
      <c r="M63" s="63">
        <f t="shared" si="4"/>
        <v>18.561369628933395</v>
      </c>
      <c r="N63" s="63">
        <f t="shared" si="60"/>
        <v>270719.3333333334</v>
      </c>
      <c r="O63" s="63">
        <f t="shared" si="60"/>
        <v>120054</v>
      </c>
      <c r="P63" s="63">
        <f t="shared" si="60"/>
        <v>10418.3</v>
      </c>
      <c r="Q63" s="63">
        <f t="shared" si="60"/>
        <v>401191.63333333336</v>
      </c>
      <c r="R63" s="63">
        <f t="shared" si="60"/>
        <v>0</v>
      </c>
      <c r="S63" s="63">
        <f t="shared" si="15"/>
        <v>34.31184863928561</v>
      </c>
      <c r="T63" s="63">
        <f t="shared" si="60"/>
        <v>0</v>
      </c>
      <c r="U63" s="62">
        <f t="shared" si="5"/>
        <v>618220.6333333333</v>
      </c>
      <c r="V63" s="63">
        <f t="shared" si="60"/>
        <v>0</v>
      </c>
      <c r="W63" s="63"/>
      <c r="X63" s="63" t="e">
        <f t="shared" si="60"/>
        <v>#DIV/0!</v>
      </c>
      <c r="Y63" s="63">
        <f t="shared" si="6"/>
        <v>52.873218268219006</v>
      </c>
      <c r="Z63" s="64" t="e">
        <f t="shared" si="7"/>
        <v>#DIV/0!</v>
      </c>
      <c r="AA63" s="65">
        <f t="shared" si="8"/>
        <v>52.873218268219006</v>
      </c>
      <c r="AB63" s="65">
        <f t="shared" si="60"/>
        <v>259489.9</v>
      </c>
      <c r="AC63" s="65">
        <f t="shared" si="60"/>
        <v>39636.333333333336</v>
      </c>
      <c r="AD63" s="65">
        <f t="shared" si="60"/>
        <v>14165</v>
      </c>
      <c r="AE63" s="65">
        <f t="shared" si="60"/>
        <v>313291.2333333333</v>
      </c>
      <c r="AF63" s="65">
        <f t="shared" si="60"/>
        <v>0</v>
      </c>
      <c r="AG63" s="67" t="e">
        <f t="shared" si="55"/>
        <v>#DIV/0!</v>
      </c>
      <c r="AH63" s="67">
        <f t="shared" si="28"/>
        <v>931511.8666666666</v>
      </c>
      <c r="AI63" s="66">
        <f t="shared" si="9"/>
        <v>0</v>
      </c>
      <c r="AJ63" s="67" t="e">
        <f t="shared" si="3"/>
        <v>#DIV/0!</v>
      </c>
      <c r="AK63" s="66">
        <f t="shared" si="10"/>
        <v>79.66739961451104</v>
      </c>
      <c r="AL63" s="65">
        <f>AL64+AL65</f>
        <v>0</v>
      </c>
      <c r="AM63" s="65">
        <f>AM64+AM65</f>
        <v>0</v>
      </c>
      <c r="AN63" s="65">
        <f>AN64+AN65</f>
        <v>0</v>
      </c>
      <c r="AO63" s="65">
        <f>AO64+AO65</f>
        <v>0</v>
      </c>
      <c r="AP63" s="66">
        <f t="shared" si="11"/>
        <v>1169251</v>
      </c>
      <c r="AQ63" s="65"/>
      <c r="AR63" s="65">
        <f>AR64+AR65</f>
        <v>931511.8666666666</v>
      </c>
      <c r="AS63" s="65">
        <f t="shared" si="12"/>
        <v>79.66739961451104</v>
      </c>
      <c r="AT63" s="68">
        <f t="shared" si="13"/>
        <v>84682.89696969696</v>
      </c>
      <c r="AU63" s="68">
        <f t="shared" si="14"/>
        <v>1016194.7636363636</v>
      </c>
      <c r="AV63" s="8"/>
      <c r="AW63" s="8"/>
      <c r="AX63" s="8"/>
      <c r="AY63" s="8"/>
      <c r="AZ63" s="8"/>
      <c r="BA63" s="8"/>
      <c r="BB63" s="8"/>
    </row>
    <row r="64" spans="1:54" ht="19.5" customHeight="1">
      <c r="A64" s="259"/>
      <c r="B64" s="273"/>
      <c r="C64" s="56" t="s">
        <v>870</v>
      </c>
      <c r="D64" s="63">
        <f>D65/30*70</f>
        <v>818475.7000000001</v>
      </c>
      <c r="E64" s="63">
        <v>531022</v>
      </c>
      <c r="F64" s="63">
        <f>F65/30*70</f>
        <v>818475.7000000001</v>
      </c>
      <c r="G64" s="78">
        <v>9814.9</v>
      </c>
      <c r="H64" s="78">
        <v>43544.2</v>
      </c>
      <c r="I64" s="78">
        <v>98561.2</v>
      </c>
      <c r="J64" s="78">
        <f t="shared" si="52"/>
        <v>151920.3</v>
      </c>
      <c r="K64" s="78">
        <f>K65/30*70</f>
        <v>0</v>
      </c>
      <c r="L64" s="78" t="e">
        <f t="shared" si="41"/>
        <v>#DIV/0!</v>
      </c>
      <c r="M64" s="63">
        <f t="shared" si="4"/>
        <v>18.56136962893339</v>
      </c>
      <c r="N64" s="78">
        <f>N65/30*70</f>
        <v>189503.53333333335</v>
      </c>
      <c r="O64" s="78">
        <v>84037.8</v>
      </c>
      <c r="P64" s="63">
        <v>7292.8</v>
      </c>
      <c r="Q64" s="78">
        <f>N64+O64+P64</f>
        <v>280834.13333333336</v>
      </c>
      <c r="R64" s="78">
        <f>R65/30*70</f>
        <v>0</v>
      </c>
      <c r="S64" s="63">
        <f t="shared" si="15"/>
        <v>34.311847417502236</v>
      </c>
      <c r="T64" s="78"/>
      <c r="U64" s="62">
        <f t="shared" si="5"/>
        <v>432754.43333333335</v>
      </c>
      <c r="V64" s="78">
        <f t="shared" si="5"/>
        <v>0</v>
      </c>
      <c r="W64" s="78"/>
      <c r="X64" s="78" t="e">
        <f t="shared" si="50"/>
        <v>#DIV/0!</v>
      </c>
      <c r="Y64" s="63">
        <f t="shared" si="6"/>
        <v>52.87321704643563</v>
      </c>
      <c r="Z64" s="64" t="e">
        <f t="shared" si="7"/>
        <v>#DIV/0!</v>
      </c>
      <c r="AA64" s="65">
        <f t="shared" si="8"/>
        <v>52.87321704643563</v>
      </c>
      <c r="AB64" s="67">
        <v>181642.9</v>
      </c>
      <c r="AC64" s="67">
        <f>AC65/30*70</f>
        <v>27745.433333333334</v>
      </c>
      <c r="AD64" s="67">
        <f>AD65/30*70</f>
        <v>9915.5</v>
      </c>
      <c r="AE64" s="67">
        <f>AB64+AC64+AD64</f>
        <v>219303.8333333333</v>
      </c>
      <c r="AF64" s="67">
        <f>AF65/30*70</f>
        <v>0</v>
      </c>
      <c r="AG64" s="67" t="e">
        <f t="shared" si="55"/>
        <v>#DIV/0!</v>
      </c>
      <c r="AH64" s="67">
        <f t="shared" si="28"/>
        <v>652058.2666666666</v>
      </c>
      <c r="AI64" s="66">
        <f t="shared" si="9"/>
        <v>0</v>
      </c>
      <c r="AJ64" s="67" t="e">
        <f t="shared" si="3"/>
        <v>#DIV/0!</v>
      </c>
      <c r="AK64" s="66">
        <f t="shared" si="10"/>
        <v>79.66739472737756</v>
      </c>
      <c r="AL64" s="67">
        <f>AL65/30*70</f>
        <v>0</v>
      </c>
      <c r="AM64" s="67"/>
      <c r="AN64" s="67"/>
      <c r="AO64" s="67">
        <f>AL64+AM64+AN64</f>
        <v>0</v>
      </c>
      <c r="AP64" s="66">
        <f t="shared" si="11"/>
        <v>818475.7000000001</v>
      </c>
      <c r="AQ64" s="65"/>
      <c r="AR64" s="67">
        <f t="shared" si="53"/>
        <v>652058.2666666666</v>
      </c>
      <c r="AS64" s="65">
        <f t="shared" si="12"/>
        <v>79.66739472737756</v>
      </c>
      <c r="AT64" s="68">
        <f t="shared" si="13"/>
        <v>59278.02424242424</v>
      </c>
      <c r="AU64" s="68">
        <f t="shared" si="14"/>
        <v>711336.2909090909</v>
      </c>
      <c r="AV64" s="8"/>
      <c r="AW64" s="8"/>
      <c r="AX64" s="8"/>
      <c r="AY64" s="8"/>
      <c r="AZ64" s="8"/>
      <c r="BA64" s="8"/>
      <c r="BB64" s="8"/>
    </row>
    <row r="65" spans="1:54" ht="19.5" customHeight="1">
      <c r="A65" s="258"/>
      <c r="B65" s="272"/>
      <c r="C65" s="53" t="s">
        <v>871</v>
      </c>
      <c r="D65" s="91">
        <v>350775.3</v>
      </c>
      <c r="E65" s="91">
        <v>227581</v>
      </c>
      <c r="F65" s="91">
        <v>350775.3</v>
      </c>
      <c r="G65" s="78">
        <v>4206.4</v>
      </c>
      <c r="H65" s="78">
        <v>18661.8</v>
      </c>
      <c r="I65" s="78">
        <v>42240.5</v>
      </c>
      <c r="J65" s="78">
        <f t="shared" si="52"/>
        <v>65108.7</v>
      </c>
      <c r="K65" s="78"/>
      <c r="L65" s="78" t="e">
        <f t="shared" si="41"/>
        <v>#DIV/0!</v>
      </c>
      <c r="M65" s="63">
        <f t="shared" si="4"/>
        <v>18.561369628933395</v>
      </c>
      <c r="N65" s="78">
        <v>81215.8</v>
      </c>
      <c r="O65" s="78">
        <v>36016.2</v>
      </c>
      <c r="P65" s="63">
        <v>3125.5</v>
      </c>
      <c r="Q65" s="78">
        <f>N65+O65+P65</f>
        <v>120357.5</v>
      </c>
      <c r="R65" s="78"/>
      <c r="S65" s="63">
        <f t="shared" si="15"/>
        <v>34.31185149011347</v>
      </c>
      <c r="T65" s="78"/>
      <c r="U65" s="62">
        <f t="shared" si="5"/>
        <v>185466.2</v>
      </c>
      <c r="V65" s="78">
        <f t="shared" si="5"/>
        <v>0</v>
      </c>
      <c r="W65" s="78"/>
      <c r="X65" s="78" t="e">
        <f t="shared" si="50"/>
        <v>#DIV/0!</v>
      </c>
      <c r="Y65" s="63">
        <f t="shared" si="6"/>
        <v>52.873221119046875</v>
      </c>
      <c r="Z65" s="64" t="e">
        <f t="shared" si="7"/>
        <v>#DIV/0!</v>
      </c>
      <c r="AA65" s="65">
        <f t="shared" si="8"/>
        <v>52.873221119046875</v>
      </c>
      <c r="AB65" s="67">
        <v>77847</v>
      </c>
      <c r="AC65" s="67">
        <v>11890.9</v>
      </c>
      <c r="AD65" s="67">
        <v>4249.5</v>
      </c>
      <c r="AE65" s="67">
        <f>AB65+AC65+AD65</f>
        <v>93987.4</v>
      </c>
      <c r="AF65" s="67"/>
      <c r="AG65" s="67" t="e">
        <f t="shared" si="55"/>
        <v>#DIV/0!</v>
      </c>
      <c r="AH65" s="67">
        <f t="shared" si="28"/>
        <v>279453.6</v>
      </c>
      <c r="AI65" s="66">
        <f t="shared" si="9"/>
        <v>0</v>
      </c>
      <c r="AJ65" s="67" t="e">
        <f t="shared" si="3"/>
        <v>#DIV/0!</v>
      </c>
      <c r="AK65" s="66">
        <f t="shared" si="10"/>
        <v>79.66741101782252</v>
      </c>
      <c r="AL65" s="67"/>
      <c r="AM65" s="67"/>
      <c r="AN65" s="67"/>
      <c r="AO65" s="67">
        <f>AL65+AM65+AN65</f>
        <v>0</v>
      </c>
      <c r="AP65" s="66">
        <f t="shared" si="11"/>
        <v>350775.3</v>
      </c>
      <c r="AQ65" s="65">
        <f>AO65/AP65*100</f>
        <v>0</v>
      </c>
      <c r="AR65" s="67">
        <f t="shared" si="53"/>
        <v>279453.6</v>
      </c>
      <c r="AS65" s="65">
        <f t="shared" si="12"/>
        <v>79.66741101782252</v>
      </c>
      <c r="AT65" s="68">
        <f t="shared" si="13"/>
        <v>25404.872727272726</v>
      </c>
      <c r="AU65" s="68">
        <f t="shared" si="14"/>
        <v>304858.4727272727</v>
      </c>
      <c r="AV65" s="8"/>
      <c r="AW65" s="8"/>
      <c r="AX65" s="8"/>
      <c r="AY65" s="8"/>
      <c r="AZ65" s="8"/>
      <c r="BA65" s="8"/>
      <c r="BB65" s="8"/>
    </row>
    <row r="66" spans="1:54" ht="18" customHeight="1">
      <c r="A66" s="295" t="s">
        <v>69</v>
      </c>
      <c r="B66" s="268" t="s">
        <v>70</v>
      </c>
      <c r="C66" s="53" t="s">
        <v>870</v>
      </c>
      <c r="D66" s="116">
        <f>D67/30*70</f>
        <v>5950</v>
      </c>
      <c r="E66" s="116">
        <v>2335.5</v>
      </c>
      <c r="F66" s="116">
        <f>F67/30*70</f>
        <v>5950</v>
      </c>
      <c r="G66" s="78">
        <v>37.3</v>
      </c>
      <c r="H66" s="78">
        <v>144.5</v>
      </c>
      <c r="I66" s="78">
        <v>1611.6</v>
      </c>
      <c r="J66" s="78">
        <f t="shared" si="52"/>
        <v>1793.3999999999999</v>
      </c>
      <c r="K66" s="78">
        <f>K67/30*70</f>
        <v>0</v>
      </c>
      <c r="L66" s="78"/>
      <c r="M66" s="63">
        <f t="shared" si="4"/>
        <v>30.14117647058823</v>
      </c>
      <c r="N66" s="78">
        <f>N67/30*70</f>
        <v>1561.9333333333334</v>
      </c>
      <c r="O66" s="78">
        <v>-114.1</v>
      </c>
      <c r="P66" s="63">
        <v>-57.4</v>
      </c>
      <c r="Q66" s="78">
        <f>N66+O66+P66</f>
        <v>1390.4333333333334</v>
      </c>
      <c r="R66" s="78">
        <f>R67/30*70</f>
        <v>0</v>
      </c>
      <c r="S66" s="63">
        <f t="shared" si="15"/>
        <v>23.36862745098039</v>
      </c>
      <c r="T66" s="78"/>
      <c r="U66" s="62">
        <f t="shared" si="5"/>
        <v>3183.833333333333</v>
      </c>
      <c r="V66" s="78">
        <f t="shared" si="5"/>
        <v>0</v>
      </c>
      <c r="W66" s="78"/>
      <c r="X66" s="78" t="e">
        <f t="shared" si="50"/>
        <v>#DIV/0!</v>
      </c>
      <c r="Y66" s="63">
        <f t="shared" si="6"/>
        <v>53.50980392156862</v>
      </c>
      <c r="Z66" s="64" t="e">
        <f t="shared" si="7"/>
        <v>#DIV/0!</v>
      </c>
      <c r="AA66" s="65">
        <f t="shared" si="8"/>
        <v>53.50980392156862</v>
      </c>
      <c r="AB66" s="67">
        <v>1516.7</v>
      </c>
      <c r="AC66" s="67">
        <v>-144</v>
      </c>
      <c r="AD66" s="67"/>
      <c r="AE66" s="67">
        <f>AB66+AC66+AD66</f>
        <v>1372.7</v>
      </c>
      <c r="AF66" s="67">
        <f>AF67/30*70</f>
        <v>0</v>
      </c>
      <c r="AG66" s="67" t="e">
        <f t="shared" si="55"/>
        <v>#DIV/0!</v>
      </c>
      <c r="AH66" s="67">
        <f t="shared" si="28"/>
        <v>4556.533333333333</v>
      </c>
      <c r="AI66" s="66">
        <f t="shared" si="9"/>
        <v>0</v>
      </c>
      <c r="AJ66" s="67" t="e">
        <f t="shared" si="3"/>
        <v>#DIV/0!</v>
      </c>
      <c r="AK66" s="66">
        <f t="shared" si="10"/>
        <v>76.58039215686274</v>
      </c>
      <c r="AL66" s="67"/>
      <c r="AM66" s="67"/>
      <c r="AN66" s="67"/>
      <c r="AO66" s="67">
        <f>AL66+AM66+AN66</f>
        <v>0</v>
      </c>
      <c r="AP66" s="66">
        <f t="shared" si="11"/>
        <v>5950</v>
      </c>
      <c r="AQ66" s="65">
        <f>AO66/AP66*100</f>
        <v>0</v>
      </c>
      <c r="AR66" s="67">
        <f t="shared" si="53"/>
        <v>4556.533333333333</v>
      </c>
      <c r="AS66" s="65">
        <f t="shared" si="12"/>
        <v>76.58039215686274</v>
      </c>
      <c r="AT66" s="68">
        <f t="shared" si="13"/>
        <v>414.230303030303</v>
      </c>
      <c r="AU66" s="68">
        <f t="shared" si="14"/>
        <v>4970.763636363636</v>
      </c>
      <c r="AV66" s="8"/>
      <c r="AW66" s="8"/>
      <c r="AX66" s="8"/>
      <c r="AY66" s="8"/>
      <c r="AZ66" s="8"/>
      <c r="BA66" s="8"/>
      <c r="BB66" s="8"/>
    </row>
    <row r="67" spans="1:54" ht="20.25" customHeight="1">
      <c r="A67" s="301"/>
      <c r="B67" s="268"/>
      <c r="C67" s="53" t="s">
        <v>871</v>
      </c>
      <c r="D67" s="91">
        <v>2550</v>
      </c>
      <c r="E67" s="91">
        <v>1000.9</v>
      </c>
      <c r="F67" s="91">
        <v>2550</v>
      </c>
      <c r="G67" s="78">
        <v>16</v>
      </c>
      <c r="H67" s="78">
        <v>61.9</v>
      </c>
      <c r="I67" s="78">
        <v>690.7</v>
      </c>
      <c r="J67" s="78">
        <f t="shared" si="52"/>
        <v>768.6</v>
      </c>
      <c r="K67" s="78"/>
      <c r="L67" s="78" t="e">
        <f>J67/K67*100</f>
        <v>#DIV/0!</v>
      </c>
      <c r="M67" s="63">
        <f t="shared" si="4"/>
        <v>30.14117647058824</v>
      </c>
      <c r="N67" s="78">
        <v>669.4</v>
      </c>
      <c r="O67" s="78">
        <v>-48.9</v>
      </c>
      <c r="P67" s="63">
        <v>-24.6</v>
      </c>
      <c r="Q67" s="78">
        <f>N67+O67+P67</f>
        <v>595.9</v>
      </c>
      <c r="R67" s="78"/>
      <c r="S67" s="63">
        <f t="shared" si="15"/>
        <v>23.36862745098039</v>
      </c>
      <c r="T67" s="78"/>
      <c r="U67" s="62">
        <f t="shared" si="5"/>
        <v>1364.5</v>
      </c>
      <c r="V67" s="78">
        <f t="shared" si="5"/>
        <v>0</v>
      </c>
      <c r="W67" s="78"/>
      <c r="X67" s="78" t="e">
        <f t="shared" si="50"/>
        <v>#DIV/0!</v>
      </c>
      <c r="Y67" s="63">
        <f t="shared" si="6"/>
        <v>53.50980392156863</v>
      </c>
      <c r="Z67" s="64" t="e">
        <f t="shared" si="7"/>
        <v>#DIV/0!</v>
      </c>
      <c r="AA67" s="65">
        <f t="shared" si="8"/>
        <v>53.50980392156863</v>
      </c>
      <c r="AB67" s="67">
        <v>650</v>
      </c>
      <c r="AC67" s="67">
        <v>-61.7</v>
      </c>
      <c r="AD67" s="67"/>
      <c r="AE67" s="67">
        <f>AB67+AC67+AD67</f>
        <v>588.3</v>
      </c>
      <c r="AF67" s="67"/>
      <c r="AG67" s="67" t="e">
        <f t="shared" si="55"/>
        <v>#DIV/0!</v>
      </c>
      <c r="AH67" s="67">
        <f t="shared" si="28"/>
        <v>1952.8</v>
      </c>
      <c r="AI67" s="66">
        <f t="shared" si="9"/>
        <v>0</v>
      </c>
      <c r="AJ67" s="67" t="e">
        <f t="shared" si="3"/>
        <v>#DIV/0!</v>
      </c>
      <c r="AK67" s="66">
        <f t="shared" si="10"/>
        <v>76.58039215686274</v>
      </c>
      <c r="AL67" s="67"/>
      <c r="AM67" s="67"/>
      <c r="AN67" s="67"/>
      <c r="AO67" s="67">
        <f>AL67+AM67+AN67</f>
        <v>0</v>
      </c>
      <c r="AP67" s="66">
        <f t="shared" si="11"/>
        <v>2550</v>
      </c>
      <c r="AQ67" s="65">
        <f>AO67/AP67*100</f>
        <v>0</v>
      </c>
      <c r="AR67" s="67">
        <f t="shared" si="53"/>
        <v>1952.8</v>
      </c>
      <c r="AS67" s="65">
        <f t="shared" si="12"/>
        <v>76.58039215686274</v>
      </c>
      <c r="AT67" s="68">
        <f t="shared" si="13"/>
        <v>177.52727272727273</v>
      </c>
      <c r="AU67" s="68">
        <f t="shared" si="14"/>
        <v>2130.327272727273</v>
      </c>
      <c r="AV67" s="8"/>
      <c r="AW67" s="8"/>
      <c r="AX67" s="8"/>
      <c r="AY67" s="8"/>
      <c r="AZ67" s="8"/>
      <c r="BA67" s="8"/>
      <c r="BB67" s="8"/>
    </row>
    <row r="68" spans="1:54" ht="19.5" customHeight="1">
      <c r="A68" s="104" t="s">
        <v>71</v>
      </c>
      <c r="B68" s="90" t="s">
        <v>72</v>
      </c>
      <c r="C68" s="56" t="s">
        <v>870</v>
      </c>
      <c r="D68" s="63">
        <f aca="true" t="shared" si="61" ref="D68:J68">D69+D70</f>
        <v>0</v>
      </c>
      <c r="E68" s="63">
        <f t="shared" si="61"/>
        <v>63039</v>
      </c>
      <c r="F68" s="63">
        <f>F69+F70</f>
        <v>0</v>
      </c>
      <c r="G68" s="63">
        <f t="shared" si="61"/>
        <v>7966.5</v>
      </c>
      <c r="H68" s="63">
        <f t="shared" si="61"/>
        <v>7548.5</v>
      </c>
      <c r="I68" s="63">
        <f t="shared" si="61"/>
        <v>2678.9</v>
      </c>
      <c r="J68" s="63">
        <f t="shared" si="61"/>
        <v>18193.9</v>
      </c>
      <c r="K68" s="63"/>
      <c r="L68" s="78"/>
      <c r="M68" s="63"/>
      <c r="N68" s="63">
        <f>N69+N70</f>
        <v>17493.2</v>
      </c>
      <c r="O68" s="78">
        <f>O69+O70</f>
        <v>12927.9</v>
      </c>
      <c r="P68" s="78">
        <f>P69+P70</f>
        <v>30230.100000000002</v>
      </c>
      <c r="Q68" s="78">
        <f>Q69+Q70</f>
        <v>60651.200000000004</v>
      </c>
      <c r="R68" s="78"/>
      <c r="S68" s="63"/>
      <c r="T68" s="78"/>
      <c r="U68" s="62">
        <f t="shared" si="5"/>
        <v>78845.1</v>
      </c>
      <c r="V68" s="78">
        <f>K68+R68</f>
        <v>0</v>
      </c>
      <c r="W68" s="78"/>
      <c r="X68" s="78"/>
      <c r="Y68" s="63"/>
      <c r="Z68" s="64"/>
      <c r="AA68" s="65" t="e">
        <f t="shared" si="8"/>
        <v>#DIV/0!</v>
      </c>
      <c r="AB68" s="67">
        <f aca="true" t="shared" si="62" ref="AB68:AR68">AB69+AB70</f>
        <v>45364.4</v>
      </c>
      <c r="AC68" s="67">
        <f t="shared" si="62"/>
        <v>18035.4</v>
      </c>
      <c r="AD68" s="67">
        <f t="shared" si="62"/>
        <v>11745.9</v>
      </c>
      <c r="AE68" s="67">
        <f t="shared" si="62"/>
        <v>75145.7</v>
      </c>
      <c r="AF68" s="67">
        <f t="shared" si="62"/>
        <v>0</v>
      </c>
      <c r="AG68" s="67"/>
      <c r="AH68" s="67">
        <f t="shared" si="28"/>
        <v>153990.8</v>
      </c>
      <c r="AI68" s="66">
        <f t="shared" si="9"/>
        <v>0</v>
      </c>
      <c r="AJ68" s="67"/>
      <c r="AK68" s="66" t="e">
        <f t="shared" si="10"/>
        <v>#DIV/0!</v>
      </c>
      <c r="AL68" s="67">
        <f t="shared" si="62"/>
        <v>0</v>
      </c>
      <c r="AM68" s="67">
        <f t="shared" si="62"/>
        <v>0</v>
      </c>
      <c r="AN68" s="67">
        <f t="shared" si="62"/>
        <v>0</v>
      </c>
      <c r="AO68" s="67">
        <f t="shared" si="62"/>
        <v>0</v>
      </c>
      <c r="AP68" s="66">
        <f t="shared" si="11"/>
        <v>0</v>
      </c>
      <c r="AQ68" s="67"/>
      <c r="AR68" s="67">
        <f t="shared" si="62"/>
        <v>153990.8</v>
      </c>
      <c r="AS68" s="65" t="e">
        <f t="shared" si="12"/>
        <v>#DIV/0!</v>
      </c>
      <c r="AT68" s="68">
        <f t="shared" si="13"/>
        <v>13999.163636363635</v>
      </c>
      <c r="AU68" s="68">
        <f t="shared" si="14"/>
        <v>167989.96363636362</v>
      </c>
      <c r="AV68" s="8"/>
      <c r="AW68" s="8"/>
      <c r="AX68" s="8"/>
      <c r="AY68" s="8"/>
      <c r="AZ68" s="8"/>
      <c r="BA68" s="8"/>
      <c r="BB68" s="8"/>
    </row>
    <row r="69" spans="1:54" ht="18.75" customHeight="1">
      <c r="A69" s="104" t="s">
        <v>73</v>
      </c>
      <c r="B69" s="90" t="s">
        <v>74</v>
      </c>
      <c r="C69" s="56" t="s">
        <v>870</v>
      </c>
      <c r="D69" s="75"/>
      <c r="E69" s="75">
        <v>32376.5</v>
      </c>
      <c r="F69" s="75"/>
      <c r="G69" s="78">
        <v>6518</v>
      </c>
      <c r="H69" s="78">
        <v>6208.2</v>
      </c>
      <c r="I69" s="78">
        <v>1158.9</v>
      </c>
      <c r="J69" s="78">
        <f t="shared" si="52"/>
        <v>13885.1</v>
      </c>
      <c r="K69" s="78"/>
      <c r="L69" s="78"/>
      <c r="M69" s="63"/>
      <c r="N69" s="78">
        <v>10771.1</v>
      </c>
      <c r="O69" s="78">
        <v>3223.1</v>
      </c>
      <c r="P69" s="63">
        <v>1446.7</v>
      </c>
      <c r="Q69" s="78">
        <f>N69+O69+P69</f>
        <v>15440.900000000001</v>
      </c>
      <c r="R69" s="78"/>
      <c r="S69" s="63"/>
      <c r="T69" s="78"/>
      <c r="U69" s="62">
        <f aca="true" t="shared" si="63" ref="U69:V132">J69+Q69</f>
        <v>29326</v>
      </c>
      <c r="V69" s="78">
        <f>K69+R69</f>
        <v>0</v>
      </c>
      <c r="W69" s="78"/>
      <c r="X69" s="78"/>
      <c r="Y69" s="63"/>
      <c r="Z69" s="64"/>
      <c r="AA69" s="65" t="e">
        <f t="shared" si="8"/>
        <v>#DIV/0!</v>
      </c>
      <c r="AB69" s="67">
        <v>12702.4</v>
      </c>
      <c r="AC69" s="67">
        <v>2663.2</v>
      </c>
      <c r="AD69" s="67">
        <v>1446.1</v>
      </c>
      <c r="AE69" s="67">
        <f>AB69+AC69+AD69</f>
        <v>16811.699999999997</v>
      </c>
      <c r="AF69" s="67"/>
      <c r="AG69" s="67"/>
      <c r="AH69" s="67">
        <f t="shared" si="28"/>
        <v>46137.7</v>
      </c>
      <c r="AI69" s="66">
        <f t="shared" si="9"/>
        <v>0</v>
      </c>
      <c r="AJ69" s="67"/>
      <c r="AK69" s="66" t="e">
        <f aca="true" t="shared" si="64" ref="AK69:AK132">AH69/F69*100</f>
        <v>#DIV/0!</v>
      </c>
      <c r="AL69" s="67"/>
      <c r="AM69" s="67"/>
      <c r="AN69" s="67"/>
      <c r="AO69" s="67">
        <f>AL69+AM69+AN69</f>
        <v>0</v>
      </c>
      <c r="AP69" s="66">
        <f t="shared" si="11"/>
        <v>0</v>
      </c>
      <c r="AQ69" s="65"/>
      <c r="AR69" s="67">
        <f t="shared" si="53"/>
        <v>46137.7</v>
      </c>
      <c r="AS69" s="65" t="e">
        <f aca="true" t="shared" si="65" ref="AS69:AS132">AR69/F69*100</f>
        <v>#DIV/0!</v>
      </c>
      <c r="AT69" s="68">
        <f t="shared" si="13"/>
        <v>4194.336363636364</v>
      </c>
      <c r="AU69" s="68">
        <f aca="true" t="shared" si="66" ref="AU69:AU132">AT69+AR69</f>
        <v>50332.03636363636</v>
      </c>
      <c r="AV69" s="8"/>
      <c r="AW69" s="8"/>
      <c r="AX69" s="8"/>
      <c r="AY69" s="8"/>
      <c r="AZ69" s="8"/>
      <c r="BA69" s="8"/>
      <c r="BB69" s="8"/>
    </row>
    <row r="70" spans="1:54" ht="20.25" customHeight="1">
      <c r="A70" s="104" t="s">
        <v>75</v>
      </c>
      <c r="B70" s="90" t="s">
        <v>76</v>
      </c>
      <c r="C70" s="56" t="s">
        <v>870</v>
      </c>
      <c r="D70" s="63"/>
      <c r="E70" s="63">
        <v>30662.5</v>
      </c>
      <c r="F70" s="63"/>
      <c r="G70" s="78">
        <v>1448.5</v>
      </c>
      <c r="H70" s="78">
        <v>1340.3</v>
      </c>
      <c r="I70" s="78">
        <v>1520</v>
      </c>
      <c r="J70" s="78">
        <f t="shared" si="52"/>
        <v>4308.8</v>
      </c>
      <c r="K70" s="78"/>
      <c r="L70" s="78"/>
      <c r="M70" s="63"/>
      <c r="N70" s="78">
        <v>6722.1</v>
      </c>
      <c r="O70" s="78">
        <v>9704.8</v>
      </c>
      <c r="P70" s="63">
        <v>28783.4</v>
      </c>
      <c r="Q70" s="78">
        <f>N70+O70+P70</f>
        <v>45210.3</v>
      </c>
      <c r="R70" s="78"/>
      <c r="S70" s="63"/>
      <c r="T70" s="78"/>
      <c r="U70" s="62">
        <f t="shared" si="63"/>
        <v>49519.100000000006</v>
      </c>
      <c r="V70" s="78">
        <f>K70+R70</f>
        <v>0</v>
      </c>
      <c r="W70" s="78"/>
      <c r="X70" s="78"/>
      <c r="Y70" s="63"/>
      <c r="Z70" s="64"/>
      <c r="AA70" s="65" t="e">
        <f t="shared" si="8"/>
        <v>#DIV/0!</v>
      </c>
      <c r="AB70" s="67">
        <v>32662</v>
      </c>
      <c r="AC70" s="67">
        <v>15372.2</v>
      </c>
      <c r="AD70" s="67">
        <v>10299.8</v>
      </c>
      <c r="AE70" s="67">
        <f>AB70+AC70+AD70</f>
        <v>58334</v>
      </c>
      <c r="AF70" s="67"/>
      <c r="AG70" s="67"/>
      <c r="AH70" s="67">
        <f t="shared" si="28"/>
        <v>107853.1</v>
      </c>
      <c r="AI70" s="66">
        <f t="shared" si="9"/>
        <v>0</v>
      </c>
      <c r="AJ70" s="67"/>
      <c r="AK70" s="66" t="e">
        <f t="shared" si="64"/>
        <v>#DIV/0!</v>
      </c>
      <c r="AL70" s="67"/>
      <c r="AM70" s="67"/>
      <c r="AN70" s="67"/>
      <c r="AO70" s="67">
        <f>AL70+AM70+AN70</f>
        <v>0</v>
      </c>
      <c r="AP70" s="66">
        <f aca="true" t="shared" si="67" ref="AP70:AP138">F70-AI70</f>
        <v>0</v>
      </c>
      <c r="AQ70" s="65"/>
      <c r="AR70" s="67">
        <f t="shared" si="53"/>
        <v>107853.1</v>
      </c>
      <c r="AS70" s="65" t="e">
        <f t="shared" si="65"/>
        <v>#DIV/0!</v>
      </c>
      <c r="AT70" s="68">
        <f aca="true" t="shared" si="68" ref="AT70:AT135">AR70/11</f>
        <v>9804.827272727272</v>
      </c>
      <c r="AU70" s="68">
        <f t="shared" si="66"/>
        <v>117657.92727272728</v>
      </c>
      <c r="AV70" s="8"/>
      <c r="AW70" s="8"/>
      <c r="AX70" s="8"/>
      <c r="AY70" s="8"/>
      <c r="AZ70" s="8"/>
      <c r="BA70" s="8"/>
      <c r="BB70" s="8"/>
    </row>
    <row r="71" spans="1:54" ht="20.25" customHeight="1">
      <c r="A71" s="104" t="s">
        <v>77</v>
      </c>
      <c r="B71" s="90" t="s">
        <v>78</v>
      </c>
      <c r="C71" s="56" t="s">
        <v>870</v>
      </c>
      <c r="D71" s="63"/>
      <c r="E71" s="63">
        <v>128560.5</v>
      </c>
      <c r="F71" s="63"/>
      <c r="G71" s="78">
        <v>10816.4</v>
      </c>
      <c r="H71" s="78">
        <v>9172.4</v>
      </c>
      <c r="I71" s="78">
        <v>9102.2</v>
      </c>
      <c r="J71" s="78">
        <f t="shared" si="52"/>
        <v>29091</v>
      </c>
      <c r="K71" s="78"/>
      <c r="L71" s="78"/>
      <c r="M71" s="63"/>
      <c r="N71" s="78">
        <v>8155.8</v>
      </c>
      <c r="O71" s="78">
        <v>7937.7</v>
      </c>
      <c r="P71" s="63">
        <v>6458.3</v>
      </c>
      <c r="Q71" s="78">
        <f>N71+O71+P71</f>
        <v>22551.8</v>
      </c>
      <c r="R71" s="78"/>
      <c r="S71" s="63"/>
      <c r="T71" s="78"/>
      <c r="U71" s="62">
        <f t="shared" si="63"/>
        <v>51642.8</v>
      </c>
      <c r="V71" s="78">
        <f>K71+R71</f>
        <v>0</v>
      </c>
      <c r="W71" s="78"/>
      <c r="X71" s="78"/>
      <c r="Y71" s="63"/>
      <c r="Z71" s="64"/>
      <c r="AA71" s="65" t="e">
        <f>U71/F71*100</f>
        <v>#DIV/0!</v>
      </c>
      <c r="AB71" s="67">
        <v>5652.5</v>
      </c>
      <c r="AC71" s="67"/>
      <c r="AD71" s="67">
        <v>-287.6</v>
      </c>
      <c r="AE71" s="67">
        <f>AB71+AC71+AD71</f>
        <v>5364.9</v>
      </c>
      <c r="AF71" s="67"/>
      <c r="AG71" s="67"/>
      <c r="AH71" s="67">
        <f t="shared" si="28"/>
        <v>57007.700000000004</v>
      </c>
      <c r="AI71" s="66">
        <f t="shared" si="28"/>
        <v>0</v>
      </c>
      <c r="AJ71" s="67"/>
      <c r="AK71" s="66" t="e">
        <f t="shared" si="64"/>
        <v>#DIV/0!</v>
      </c>
      <c r="AL71" s="67"/>
      <c r="AM71" s="67"/>
      <c r="AN71" s="67"/>
      <c r="AO71" s="67">
        <f>AL71+AM71+AN71</f>
        <v>0</v>
      </c>
      <c r="AP71" s="66">
        <f t="shared" si="67"/>
        <v>0</v>
      </c>
      <c r="AQ71" s="65"/>
      <c r="AR71" s="67">
        <f t="shared" si="53"/>
        <v>57007.700000000004</v>
      </c>
      <c r="AS71" s="65" t="e">
        <f t="shared" si="65"/>
        <v>#DIV/0!</v>
      </c>
      <c r="AT71" s="68">
        <f t="shared" si="68"/>
        <v>5182.518181818182</v>
      </c>
      <c r="AU71" s="68">
        <f t="shared" si="66"/>
        <v>62190.218181818185</v>
      </c>
      <c r="AV71" s="8"/>
      <c r="AW71" s="8"/>
      <c r="AX71" s="8"/>
      <c r="AY71" s="8"/>
      <c r="AZ71" s="8"/>
      <c r="BA71" s="8"/>
      <c r="BB71" s="8"/>
    </row>
    <row r="72" spans="1:54" ht="18.75" customHeight="1">
      <c r="A72" s="104" t="s">
        <v>79</v>
      </c>
      <c r="B72" s="90" t="s">
        <v>611</v>
      </c>
      <c r="C72" s="53" t="s">
        <v>871</v>
      </c>
      <c r="D72" s="79">
        <f>SUM(D73:D74)</f>
        <v>445043</v>
      </c>
      <c r="E72" s="79">
        <f>SUM(E73:E74)</f>
        <v>396377.2</v>
      </c>
      <c r="F72" s="79">
        <f>SUM(F73:F74)</f>
        <v>445043</v>
      </c>
      <c r="G72" s="78">
        <f>G73+G74</f>
        <v>40514.1</v>
      </c>
      <c r="H72" s="78">
        <f>H73+H74</f>
        <v>49455.5</v>
      </c>
      <c r="I72" s="78">
        <f>+I73+I74</f>
        <v>11922.7</v>
      </c>
      <c r="J72" s="78">
        <f>J73+J74</f>
        <v>101892.29999999999</v>
      </c>
      <c r="K72" s="78">
        <f>+K73+K74</f>
        <v>0</v>
      </c>
      <c r="L72" s="78" t="e">
        <f>J72/K72*100</f>
        <v>#DIV/0!</v>
      </c>
      <c r="M72" s="63">
        <f>J72/F72*100</f>
        <v>22.894933747974914</v>
      </c>
      <c r="N72" s="78">
        <f>+N73+N74</f>
        <v>76948.40000000001</v>
      </c>
      <c r="O72" s="78">
        <f>+O73+O74</f>
        <v>33605.200000000004</v>
      </c>
      <c r="P72" s="78">
        <f>+P73+P74</f>
        <v>4451.8</v>
      </c>
      <c r="Q72" s="78">
        <f>+Q73+Q74</f>
        <v>115005.40000000001</v>
      </c>
      <c r="R72" s="78">
        <f>+R73+R74</f>
        <v>0</v>
      </c>
      <c r="S72" s="63">
        <f>Q72/F72*100</f>
        <v>25.841413076938636</v>
      </c>
      <c r="T72" s="78">
        <f>+T73+T74</f>
        <v>0</v>
      </c>
      <c r="U72" s="62">
        <f t="shared" si="63"/>
        <v>216897.7</v>
      </c>
      <c r="V72" s="78">
        <f>+V73+V74</f>
        <v>0</v>
      </c>
      <c r="W72" s="78"/>
      <c r="X72" s="78" t="e">
        <f>U72/V72*100</f>
        <v>#DIV/0!</v>
      </c>
      <c r="Y72" s="63">
        <f>U72/F72*100</f>
        <v>48.736346824913554</v>
      </c>
      <c r="Z72" s="64" t="e">
        <f>U72/V72*100</f>
        <v>#DIV/0!</v>
      </c>
      <c r="AA72" s="65">
        <f>U72/F72*100</f>
        <v>48.736346824913554</v>
      </c>
      <c r="AB72" s="67">
        <f>+AB73+AB74</f>
        <v>96202.7</v>
      </c>
      <c r="AC72" s="67">
        <f>+AC73+AC74</f>
        <v>12750.199999999999</v>
      </c>
      <c r="AD72" s="67">
        <f>+AD73+AD74</f>
        <v>10737.2</v>
      </c>
      <c r="AE72" s="67">
        <f>+AE73+AE74</f>
        <v>119690.09999999999</v>
      </c>
      <c r="AF72" s="67">
        <f>+AF73+AF74</f>
        <v>0</v>
      </c>
      <c r="AG72" s="66" t="e">
        <f>AE72/AF72*100</f>
        <v>#DIV/0!</v>
      </c>
      <c r="AH72" s="67">
        <f t="shared" si="28"/>
        <v>336587.8</v>
      </c>
      <c r="AI72" s="66">
        <f t="shared" si="28"/>
        <v>0</v>
      </c>
      <c r="AJ72" s="67" t="e">
        <f>AH72/AI72*100</f>
        <v>#DIV/0!</v>
      </c>
      <c r="AK72" s="66">
        <f t="shared" si="64"/>
        <v>75.6303997591244</v>
      </c>
      <c r="AL72" s="67">
        <f>+AL73+AL74</f>
        <v>0</v>
      </c>
      <c r="AM72" s="67">
        <f>+AM73+AM74</f>
        <v>0</v>
      </c>
      <c r="AN72" s="67">
        <f>+AN73+AN74</f>
        <v>0</v>
      </c>
      <c r="AO72" s="67">
        <f>+AO73+AO74</f>
        <v>0</v>
      </c>
      <c r="AP72" s="66">
        <f t="shared" si="67"/>
        <v>445043</v>
      </c>
      <c r="AQ72" s="65">
        <f>AO72/AP72*100</f>
        <v>0</v>
      </c>
      <c r="AR72" s="67">
        <f>+AR73+AR74</f>
        <v>336587.8</v>
      </c>
      <c r="AS72" s="65">
        <f t="shared" si="65"/>
        <v>75.6303997591244</v>
      </c>
      <c r="AT72" s="68">
        <f t="shared" si="68"/>
        <v>30598.890909090907</v>
      </c>
      <c r="AU72" s="68">
        <f t="shared" si="66"/>
        <v>367186.6909090909</v>
      </c>
      <c r="AV72" s="8"/>
      <c r="AW72" s="8"/>
      <c r="AX72" s="8"/>
      <c r="AY72" s="8"/>
      <c r="AZ72" s="8"/>
      <c r="BA72" s="8"/>
      <c r="BB72" s="8"/>
    </row>
    <row r="73" spans="1:54" ht="79.5" customHeight="1">
      <c r="A73" s="104" t="s">
        <v>80</v>
      </c>
      <c r="B73" s="120" t="s">
        <v>615</v>
      </c>
      <c r="C73" s="53" t="s">
        <v>871</v>
      </c>
      <c r="D73" s="91">
        <v>11983.5</v>
      </c>
      <c r="E73" s="91">
        <v>14763.7</v>
      </c>
      <c r="F73" s="91">
        <v>11983.5</v>
      </c>
      <c r="G73" s="78">
        <v>831</v>
      </c>
      <c r="H73" s="78">
        <v>840.7</v>
      </c>
      <c r="I73" s="78">
        <v>1708.7</v>
      </c>
      <c r="J73" s="78">
        <f t="shared" si="52"/>
        <v>3380.4</v>
      </c>
      <c r="K73" s="78"/>
      <c r="L73" s="78" t="e">
        <f>J73/K73*100</f>
        <v>#DIV/0!</v>
      </c>
      <c r="M73" s="63">
        <f>J73/F73*100</f>
        <v>28.20878708223808</v>
      </c>
      <c r="N73" s="78">
        <v>56.1</v>
      </c>
      <c r="O73" s="78">
        <v>396.4</v>
      </c>
      <c r="P73" s="78">
        <v>1013.5</v>
      </c>
      <c r="Q73" s="78">
        <f>N73+O73+P73</f>
        <v>1466</v>
      </c>
      <c r="R73" s="78"/>
      <c r="S73" s="63">
        <f>Q73/F73*100</f>
        <v>12.233487712271039</v>
      </c>
      <c r="T73" s="78"/>
      <c r="U73" s="62">
        <f t="shared" si="63"/>
        <v>4846.4</v>
      </c>
      <c r="V73" s="78">
        <f>K73+R73</f>
        <v>0</v>
      </c>
      <c r="W73" s="78"/>
      <c r="X73" s="78" t="e">
        <f>U73/V73*100</f>
        <v>#DIV/0!</v>
      </c>
      <c r="Y73" s="63">
        <f>U73/F73*100</f>
        <v>40.44227479450912</v>
      </c>
      <c r="Z73" s="64" t="e">
        <f>U73/V73*100</f>
        <v>#DIV/0!</v>
      </c>
      <c r="AA73" s="65">
        <f>U73/F73*100</f>
        <v>40.44227479450912</v>
      </c>
      <c r="AB73" s="67">
        <v>3980.7</v>
      </c>
      <c r="AC73" s="67">
        <v>1801.8</v>
      </c>
      <c r="AD73" s="67">
        <v>1155</v>
      </c>
      <c r="AE73" s="67">
        <f>AB73+AC73+AD73</f>
        <v>6937.5</v>
      </c>
      <c r="AF73" s="67"/>
      <c r="AG73" s="66" t="e">
        <f>AE73/AF73*100</f>
        <v>#DIV/0!</v>
      </c>
      <c r="AH73" s="67">
        <f t="shared" si="28"/>
        <v>11783.9</v>
      </c>
      <c r="AI73" s="66">
        <f t="shared" si="28"/>
        <v>0</v>
      </c>
      <c r="AJ73" s="67" t="e">
        <f>AH73/AI73*100</f>
        <v>#DIV/0!</v>
      </c>
      <c r="AK73" s="66">
        <f t="shared" si="64"/>
        <v>98.33437643426379</v>
      </c>
      <c r="AL73" s="67"/>
      <c r="AM73" s="67"/>
      <c r="AN73" s="67"/>
      <c r="AO73" s="67">
        <f>AL73+AM73+AN73</f>
        <v>0</v>
      </c>
      <c r="AP73" s="66">
        <f t="shared" si="67"/>
        <v>11983.5</v>
      </c>
      <c r="AQ73" s="65"/>
      <c r="AR73" s="67">
        <f t="shared" si="53"/>
        <v>11783.9</v>
      </c>
      <c r="AS73" s="65">
        <f t="shared" si="65"/>
        <v>98.33437643426379</v>
      </c>
      <c r="AT73" s="68">
        <f t="shared" si="68"/>
        <v>1071.2636363636364</v>
      </c>
      <c r="AU73" s="68">
        <f t="shared" si="66"/>
        <v>12855.163636363635</v>
      </c>
      <c r="AV73" s="8"/>
      <c r="AW73" s="8"/>
      <c r="AX73" s="8"/>
      <c r="AY73" s="8"/>
      <c r="AZ73" s="8"/>
      <c r="BA73" s="8"/>
      <c r="BB73" s="8"/>
    </row>
    <row r="74" spans="1:54" ht="77.25" customHeight="1">
      <c r="A74" s="104" t="s">
        <v>81</v>
      </c>
      <c r="B74" s="120" t="s">
        <v>619</v>
      </c>
      <c r="C74" s="53" t="s">
        <v>871</v>
      </c>
      <c r="D74" s="91">
        <v>433059.5</v>
      </c>
      <c r="E74" s="91">
        <v>381613.5</v>
      </c>
      <c r="F74" s="91">
        <v>433059.5</v>
      </c>
      <c r="G74" s="78">
        <v>39683.1</v>
      </c>
      <c r="H74" s="78">
        <v>48614.8</v>
      </c>
      <c r="I74" s="78">
        <v>10214</v>
      </c>
      <c r="J74" s="78">
        <f t="shared" si="52"/>
        <v>98511.9</v>
      </c>
      <c r="K74" s="78"/>
      <c r="L74" s="78" t="e">
        <f>J74/K74*100</f>
        <v>#DIV/0!</v>
      </c>
      <c r="M74" s="63">
        <f>J74/F74*100</f>
        <v>22.747890301448184</v>
      </c>
      <c r="N74" s="78">
        <v>76892.3</v>
      </c>
      <c r="O74" s="78">
        <v>33208.8</v>
      </c>
      <c r="P74" s="78">
        <v>3438.3</v>
      </c>
      <c r="Q74" s="78">
        <f>N74+O74+P74</f>
        <v>113539.40000000001</v>
      </c>
      <c r="R74" s="78"/>
      <c r="S74" s="63">
        <f>Q74/F74*100</f>
        <v>26.2179677388442</v>
      </c>
      <c r="T74" s="78"/>
      <c r="U74" s="62">
        <f t="shared" si="63"/>
        <v>212051.3</v>
      </c>
      <c r="V74" s="78">
        <f>K74+R74</f>
        <v>0</v>
      </c>
      <c r="W74" s="78"/>
      <c r="X74" s="78" t="e">
        <f>U74/V74*100</f>
        <v>#DIV/0!</v>
      </c>
      <c r="Y74" s="63">
        <f>U74/F74*100</f>
        <v>48.96585804029238</v>
      </c>
      <c r="Z74" s="64" t="e">
        <f>U74/V74*100</f>
        <v>#DIV/0!</v>
      </c>
      <c r="AA74" s="65">
        <f>U74/F74*100</f>
        <v>48.96585804029238</v>
      </c>
      <c r="AB74" s="67">
        <v>92222</v>
      </c>
      <c r="AC74" s="67">
        <v>10948.4</v>
      </c>
      <c r="AD74" s="67">
        <v>9582.2</v>
      </c>
      <c r="AE74" s="67">
        <f>AB74+AC74+AD74</f>
        <v>112752.59999999999</v>
      </c>
      <c r="AF74" s="67"/>
      <c r="AG74" s="66" t="e">
        <f>AE74/AF74*100</f>
        <v>#DIV/0!</v>
      </c>
      <c r="AH74" s="67">
        <f t="shared" si="28"/>
        <v>324803.89999999997</v>
      </c>
      <c r="AI74" s="66">
        <f t="shared" si="28"/>
        <v>0</v>
      </c>
      <c r="AJ74" s="67" t="e">
        <f>AH74/AI74*100</f>
        <v>#DIV/0!</v>
      </c>
      <c r="AK74" s="66">
        <f t="shared" si="64"/>
        <v>75.00214173802905</v>
      </c>
      <c r="AL74" s="67"/>
      <c r="AM74" s="67"/>
      <c r="AN74" s="67"/>
      <c r="AO74" s="67">
        <f>AL74+AM74+AN74</f>
        <v>0</v>
      </c>
      <c r="AP74" s="66">
        <f t="shared" si="67"/>
        <v>433059.5</v>
      </c>
      <c r="AQ74" s="65"/>
      <c r="AR74" s="67">
        <f t="shared" si="53"/>
        <v>324803.89999999997</v>
      </c>
      <c r="AS74" s="65">
        <f t="shared" si="65"/>
        <v>75.00214173802905</v>
      </c>
      <c r="AT74" s="68">
        <f t="shared" si="68"/>
        <v>29527.62727272727</v>
      </c>
      <c r="AU74" s="68">
        <f t="shared" si="66"/>
        <v>354331.5272727272</v>
      </c>
      <c r="AV74" s="8"/>
      <c r="AW74" s="8"/>
      <c r="AX74" s="8"/>
      <c r="AY74" s="8"/>
      <c r="AZ74" s="8"/>
      <c r="BA74" s="8"/>
      <c r="BB74" s="8"/>
    </row>
    <row r="75" spans="1:54" ht="49.5" customHeight="1">
      <c r="A75" s="104" t="s">
        <v>82</v>
      </c>
      <c r="B75" s="121" t="s">
        <v>83</v>
      </c>
      <c r="C75" s="53" t="s">
        <v>870</v>
      </c>
      <c r="D75" s="79">
        <f>SUM(D76:D78)</f>
        <v>0</v>
      </c>
      <c r="E75" s="79">
        <f>SUM(E76:E78)</f>
        <v>430</v>
      </c>
      <c r="F75" s="79">
        <f>SUM(F76:F78)</f>
        <v>0</v>
      </c>
      <c r="G75" s="78">
        <f>G76+G78+G77</f>
        <v>209.6</v>
      </c>
      <c r="H75" s="78">
        <f>H76+H78+H77</f>
        <v>173.29999999999998</v>
      </c>
      <c r="I75" s="78">
        <f>I76+I78+I77</f>
        <v>123.9</v>
      </c>
      <c r="J75" s="78">
        <f>J76+J78+J77</f>
        <v>506.8</v>
      </c>
      <c r="K75" s="78"/>
      <c r="L75" s="78"/>
      <c r="M75" s="63"/>
      <c r="N75" s="78">
        <f>N76+N78+N77</f>
        <v>70.10000000000001</v>
      </c>
      <c r="O75" s="78">
        <f>O76+O78+O77</f>
        <v>89</v>
      </c>
      <c r="P75" s="78">
        <f>P76+P78+P77</f>
        <v>122.1</v>
      </c>
      <c r="Q75" s="78">
        <f>Q76+Q78+Q77</f>
        <v>281.2</v>
      </c>
      <c r="R75" s="78">
        <f>R76+R78+R77</f>
        <v>0</v>
      </c>
      <c r="S75" s="63"/>
      <c r="T75" s="78"/>
      <c r="U75" s="62">
        <f t="shared" si="63"/>
        <v>788</v>
      </c>
      <c r="V75" s="78">
        <f t="shared" si="63"/>
        <v>0</v>
      </c>
      <c r="W75" s="78"/>
      <c r="X75" s="78"/>
      <c r="Y75" s="63"/>
      <c r="Z75" s="64"/>
      <c r="AA75" s="65"/>
      <c r="AB75" s="67">
        <f>AB76+AB78+AB77</f>
        <v>479.9</v>
      </c>
      <c r="AC75" s="67">
        <f>AC76+AC78+AC77</f>
        <v>618.5</v>
      </c>
      <c r="AD75" s="67">
        <f>AD76+AD78+AD77</f>
        <v>629.4</v>
      </c>
      <c r="AE75" s="67">
        <f>AE76+AE78+AE77</f>
        <v>1727.8</v>
      </c>
      <c r="AF75" s="67"/>
      <c r="AG75" s="55"/>
      <c r="AH75" s="67">
        <f t="shared" si="28"/>
        <v>2515.8</v>
      </c>
      <c r="AI75" s="66">
        <f t="shared" si="28"/>
        <v>0</v>
      </c>
      <c r="AJ75" s="67"/>
      <c r="AK75" s="66" t="e">
        <f t="shared" si="64"/>
        <v>#DIV/0!</v>
      </c>
      <c r="AL75" s="67">
        <f>AL76+AL78+AL77</f>
        <v>0</v>
      </c>
      <c r="AM75" s="67">
        <f>AM76+AM78+AM77</f>
        <v>0</v>
      </c>
      <c r="AN75" s="67">
        <f>AN76+AN78+AN77</f>
        <v>0</v>
      </c>
      <c r="AO75" s="67">
        <f>AO76+AO78+AO77</f>
        <v>0</v>
      </c>
      <c r="AP75" s="66">
        <f t="shared" si="67"/>
        <v>0</v>
      </c>
      <c r="AQ75" s="65"/>
      <c r="AR75" s="67">
        <f>AR76+AR78+AR77</f>
        <v>2515.8</v>
      </c>
      <c r="AS75" s="65" t="e">
        <f t="shared" si="65"/>
        <v>#DIV/0!</v>
      </c>
      <c r="AT75" s="68">
        <f t="shared" si="68"/>
        <v>228.70909090909092</v>
      </c>
      <c r="AU75" s="68">
        <f t="shared" si="66"/>
        <v>2744.509090909091</v>
      </c>
      <c r="AV75" s="8"/>
      <c r="AW75" s="8"/>
      <c r="AX75" s="8"/>
      <c r="AY75" s="8"/>
      <c r="AZ75" s="8"/>
      <c r="BA75" s="8"/>
      <c r="BB75" s="8"/>
    </row>
    <row r="76" spans="1:54" ht="30" customHeight="1">
      <c r="A76" s="104" t="s">
        <v>84</v>
      </c>
      <c r="B76" s="90" t="s">
        <v>85</v>
      </c>
      <c r="C76" s="53" t="s">
        <v>870</v>
      </c>
      <c r="D76" s="75"/>
      <c r="E76" s="75"/>
      <c r="F76" s="75"/>
      <c r="G76" s="78">
        <v>170</v>
      </c>
      <c r="H76" s="78">
        <v>171.7</v>
      </c>
      <c r="I76" s="78">
        <v>70</v>
      </c>
      <c r="J76" s="78">
        <f t="shared" si="52"/>
        <v>411.7</v>
      </c>
      <c r="K76" s="78"/>
      <c r="L76" s="78"/>
      <c r="M76" s="63"/>
      <c r="N76" s="78">
        <v>57.2</v>
      </c>
      <c r="O76" s="78">
        <v>89</v>
      </c>
      <c r="P76" s="78">
        <v>122</v>
      </c>
      <c r="Q76" s="78">
        <f>N76+O76+P76</f>
        <v>268.2</v>
      </c>
      <c r="R76" s="78"/>
      <c r="S76" s="63"/>
      <c r="T76" s="78"/>
      <c r="U76" s="62">
        <f t="shared" si="63"/>
        <v>679.9</v>
      </c>
      <c r="V76" s="78">
        <f t="shared" si="63"/>
        <v>0</v>
      </c>
      <c r="W76" s="78"/>
      <c r="X76" s="78"/>
      <c r="Y76" s="63"/>
      <c r="Z76" s="64"/>
      <c r="AA76" s="65"/>
      <c r="AB76" s="67">
        <v>121.2</v>
      </c>
      <c r="AC76" s="67">
        <v>546.5</v>
      </c>
      <c r="AD76" s="67">
        <v>590.3</v>
      </c>
      <c r="AE76" s="67">
        <f>AB76+AC76+AD76</f>
        <v>1258</v>
      </c>
      <c r="AF76" s="67"/>
      <c r="AG76" s="55"/>
      <c r="AH76" s="67">
        <f t="shared" si="28"/>
        <v>1937.9</v>
      </c>
      <c r="AI76" s="66">
        <f t="shared" si="28"/>
        <v>0</v>
      </c>
      <c r="AJ76" s="67"/>
      <c r="AK76" s="66" t="e">
        <f t="shared" si="64"/>
        <v>#DIV/0!</v>
      </c>
      <c r="AL76" s="67"/>
      <c r="AM76" s="67"/>
      <c r="AN76" s="67"/>
      <c r="AO76" s="67">
        <f>AL76+AM76+AN76</f>
        <v>0</v>
      </c>
      <c r="AP76" s="66">
        <f t="shared" si="67"/>
        <v>0</v>
      </c>
      <c r="AQ76" s="65"/>
      <c r="AR76" s="67">
        <f t="shared" si="53"/>
        <v>1937.9</v>
      </c>
      <c r="AS76" s="65" t="e">
        <f t="shared" si="65"/>
        <v>#DIV/0!</v>
      </c>
      <c r="AT76" s="68">
        <f t="shared" si="68"/>
        <v>176.1727272727273</v>
      </c>
      <c r="AU76" s="68">
        <f t="shared" si="66"/>
        <v>2114.072727272727</v>
      </c>
      <c r="AV76" s="8"/>
      <c r="AW76" s="8"/>
      <c r="AX76" s="8"/>
      <c r="AY76" s="8"/>
      <c r="AZ76" s="8"/>
      <c r="BA76" s="8"/>
      <c r="BB76" s="8"/>
    </row>
    <row r="77" spans="1:54" ht="17.25" customHeight="1">
      <c r="A77" s="104" t="s">
        <v>86</v>
      </c>
      <c r="B77" s="90" t="s">
        <v>87</v>
      </c>
      <c r="C77" s="53" t="s">
        <v>870</v>
      </c>
      <c r="D77" s="79"/>
      <c r="E77" s="79">
        <v>157</v>
      </c>
      <c r="F77" s="79"/>
      <c r="G77" s="78">
        <v>36</v>
      </c>
      <c r="H77" s="78"/>
      <c r="I77" s="78">
        <v>48</v>
      </c>
      <c r="J77" s="78">
        <f t="shared" si="52"/>
        <v>84</v>
      </c>
      <c r="K77" s="78"/>
      <c r="L77" s="78"/>
      <c r="M77" s="63"/>
      <c r="N77" s="78"/>
      <c r="O77" s="78"/>
      <c r="P77" s="78">
        <v>0.1</v>
      </c>
      <c r="Q77" s="78">
        <f>N77+O77+P77</f>
        <v>0.1</v>
      </c>
      <c r="R77" s="78"/>
      <c r="S77" s="63"/>
      <c r="T77" s="78"/>
      <c r="U77" s="62">
        <f t="shared" si="63"/>
        <v>84.1</v>
      </c>
      <c r="V77" s="78">
        <f t="shared" si="63"/>
        <v>0</v>
      </c>
      <c r="W77" s="78"/>
      <c r="X77" s="78"/>
      <c r="Y77" s="63"/>
      <c r="Z77" s="64"/>
      <c r="AA77" s="65"/>
      <c r="AB77" s="67"/>
      <c r="AC77" s="67"/>
      <c r="AD77" s="67"/>
      <c r="AE77" s="67">
        <f>AB77+AC77+AD77</f>
        <v>0</v>
      </c>
      <c r="AF77" s="67"/>
      <c r="AG77" s="55"/>
      <c r="AH77" s="67">
        <f t="shared" si="28"/>
        <v>84.1</v>
      </c>
      <c r="AI77" s="66">
        <f t="shared" si="28"/>
        <v>0</v>
      </c>
      <c r="AJ77" s="67"/>
      <c r="AK77" s="66" t="e">
        <f t="shared" si="64"/>
        <v>#DIV/0!</v>
      </c>
      <c r="AL77" s="67"/>
      <c r="AM77" s="67"/>
      <c r="AN77" s="67"/>
      <c r="AO77" s="67">
        <f>AL77+AM77+AN77</f>
        <v>0</v>
      </c>
      <c r="AP77" s="66">
        <f t="shared" si="67"/>
        <v>0</v>
      </c>
      <c r="AQ77" s="65"/>
      <c r="AR77" s="67">
        <f t="shared" si="53"/>
        <v>84.1</v>
      </c>
      <c r="AS77" s="65" t="e">
        <f t="shared" si="65"/>
        <v>#DIV/0!</v>
      </c>
      <c r="AT77" s="68">
        <f t="shared" si="68"/>
        <v>7.645454545454545</v>
      </c>
      <c r="AU77" s="68">
        <f t="shared" si="66"/>
        <v>91.74545454545454</v>
      </c>
      <c r="AV77" s="8"/>
      <c r="AW77" s="8"/>
      <c r="AX77" s="8"/>
      <c r="AY77" s="8"/>
      <c r="AZ77" s="8"/>
      <c r="BA77" s="8"/>
      <c r="BB77" s="8"/>
    </row>
    <row r="78" spans="1:54" ht="17.25" customHeight="1">
      <c r="A78" s="104" t="s">
        <v>88</v>
      </c>
      <c r="B78" s="90" t="s">
        <v>89</v>
      </c>
      <c r="C78" s="53" t="s">
        <v>870</v>
      </c>
      <c r="D78" s="79"/>
      <c r="E78" s="79">
        <v>273</v>
      </c>
      <c r="F78" s="79"/>
      <c r="G78" s="78">
        <v>3.6</v>
      </c>
      <c r="H78" s="78">
        <v>1.6</v>
      </c>
      <c r="I78" s="78">
        <v>5.9</v>
      </c>
      <c r="J78" s="78">
        <f t="shared" si="52"/>
        <v>11.100000000000001</v>
      </c>
      <c r="K78" s="78"/>
      <c r="L78" s="78"/>
      <c r="M78" s="63"/>
      <c r="N78" s="78">
        <v>12.9</v>
      </c>
      <c r="O78" s="78"/>
      <c r="P78" s="78"/>
      <c r="Q78" s="78">
        <f>N78+O78+P78</f>
        <v>12.9</v>
      </c>
      <c r="R78" s="78"/>
      <c r="S78" s="63"/>
      <c r="T78" s="78"/>
      <c r="U78" s="62">
        <f t="shared" si="63"/>
        <v>24</v>
      </c>
      <c r="V78" s="78">
        <f t="shared" si="63"/>
        <v>0</v>
      </c>
      <c r="W78" s="78"/>
      <c r="X78" s="78"/>
      <c r="Y78" s="63"/>
      <c r="Z78" s="64"/>
      <c r="AA78" s="65"/>
      <c r="AB78" s="67">
        <v>358.7</v>
      </c>
      <c r="AC78" s="67">
        <v>72</v>
      </c>
      <c r="AD78" s="67">
        <v>39.1</v>
      </c>
      <c r="AE78" s="67">
        <f>AB78+AC78+AD78</f>
        <v>469.8</v>
      </c>
      <c r="AF78" s="67"/>
      <c r="AG78" s="55"/>
      <c r="AH78" s="67">
        <f t="shared" si="28"/>
        <v>493.8</v>
      </c>
      <c r="AI78" s="66">
        <f t="shared" si="28"/>
        <v>0</v>
      </c>
      <c r="AJ78" s="67"/>
      <c r="AK78" s="66" t="e">
        <f t="shared" si="64"/>
        <v>#DIV/0!</v>
      </c>
      <c r="AL78" s="67"/>
      <c r="AM78" s="67"/>
      <c r="AN78" s="67"/>
      <c r="AO78" s="67">
        <f>AL78+AM78+AN78</f>
        <v>0</v>
      </c>
      <c r="AP78" s="66">
        <f t="shared" si="67"/>
        <v>0</v>
      </c>
      <c r="AQ78" s="65"/>
      <c r="AR78" s="67">
        <f t="shared" si="53"/>
        <v>493.8</v>
      </c>
      <c r="AS78" s="65" t="e">
        <f t="shared" si="65"/>
        <v>#DIV/0!</v>
      </c>
      <c r="AT78" s="68">
        <f t="shared" si="68"/>
        <v>44.89090909090909</v>
      </c>
      <c r="AU78" s="68">
        <f t="shared" si="66"/>
        <v>538.6909090909091</v>
      </c>
      <c r="AV78" s="8"/>
      <c r="AW78" s="8"/>
      <c r="AX78" s="8"/>
      <c r="AY78" s="8"/>
      <c r="AZ78" s="8"/>
      <c r="BA78" s="8"/>
      <c r="BB78" s="8"/>
    </row>
    <row r="79" spans="1:54" ht="18.75" customHeight="1">
      <c r="A79" s="295" t="s">
        <v>90</v>
      </c>
      <c r="B79" s="300" t="s">
        <v>621</v>
      </c>
      <c r="C79" s="53" t="s">
        <v>869</v>
      </c>
      <c r="D79" s="63">
        <f aca="true" t="shared" si="69" ref="D79:J79">+D80+D81</f>
        <v>68407.6</v>
      </c>
      <c r="E79" s="63">
        <f t="shared" si="69"/>
        <v>46716.399999999994</v>
      </c>
      <c r="F79" s="63">
        <f>+F80+F81</f>
        <v>68407.6</v>
      </c>
      <c r="G79" s="63">
        <f t="shared" si="69"/>
        <v>1451.1</v>
      </c>
      <c r="H79" s="63">
        <f t="shared" si="69"/>
        <v>3852.8</v>
      </c>
      <c r="I79" s="63">
        <f t="shared" si="69"/>
        <v>5988.9</v>
      </c>
      <c r="J79" s="63">
        <f t="shared" si="69"/>
        <v>11292.8</v>
      </c>
      <c r="K79" s="63"/>
      <c r="L79" s="78"/>
      <c r="M79" s="63">
        <f>J79/F79*100</f>
        <v>16.508107286324908</v>
      </c>
      <c r="N79" s="63">
        <f>+N80+N81</f>
        <v>6527.7</v>
      </c>
      <c r="O79" s="63">
        <f>+O80+O81</f>
        <v>5421.4</v>
      </c>
      <c r="P79" s="63">
        <f>+P80+P81</f>
        <v>5716.3</v>
      </c>
      <c r="Q79" s="63">
        <f>+Q80+Q81</f>
        <v>17665.4</v>
      </c>
      <c r="R79" s="63">
        <f>R81</f>
        <v>0</v>
      </c>
      <c r="S79" s="63">
        <f>Q79/F79*100</f>
        <v>25.82373888281419</v>
      </c>
      <c r="T79" s="63">
        <f>+T80+T81</f>
        <v>0</v>
      </c>
      <c r="U79" s="62">
        <f t="shared" si="63"/>
        <v>28958.2</v>
      </c>
      <c r="V79" s="78">
        <f t="shared" si="63"/>
        <v>0</v>
      </c>
      <c r="W79" s="63"/>
      <c r="X79" s="76" t="e">
        <f>U79/V79*100</f>
        <v>#DIV/0!</v>
      </c>
      <c r="Y79" s="63">
        <f>U79/F79*100</f>
        <v>42.3318461691391</v>
      </c>
      <c r="Z79" s="64" t="e">
        <f>U79/V79*100</f>
        <v>#DIV/0!</v>
      </c>
      <c r="AA79" s="65">
        <f>U79/F79*100</f>
        <v>42.3318461691391</v>
      </c>
      <c r="AB79" s="65">
        <f aca="true" t="shared" si="70" ref="AB79:AI79">+AB80+AB81</f>
        <v>5732.200000000001</v>
      </c>
      <c r="AC79" s="65">
        <f t="shared" si="70"/>
        <v>5642.8</v>
      </c>
      <c r="AD79" s="65">
        <f t="shared" si="70"/>
        <v>6680.7</v>
      </c>
      <c r="AE79" s="65">
        <f t="shared" si="70"/>
        <v>18055.7</v>
      </c>
      <c r="AF79" s="65">
        <f t="shared" si="70"/>
        <v>0</v>
      </c>
      <c r="AG79" s="66" t="e">
        <f>AE79/AF79*100</f>
        <v>#DIV/0!</v>
      </c>
      <c r="AH79" s="67">
        <f t="shared" si="28"/>
        <v>47013.9</v>
      </c>
      <c r="AI79" s="65">
        <f t="shared" si="70"/>
        <v>0</v>
      </c>
      <c r="AJ79" s="67" t="e">
        <f>AH79/AI79*100</f>
        <v>#DIV/0!</v>
      </c>
      <c r="AK79" s="66">
        <f t="shared" si="64"/>
        <v>68.72613569252539</v>
      </c>
      <c r="AL79" s="65">
        <f aca="true" t="shared" si="71" ref="AL79:AQ79">+AL80+AL81</f>
        <v>0</v>
      </c>
      <c r="AM79" s="65">
        <f t="shared" si="71"/>
        <v>0</v>
      </c>
      <c r="AN79" s="65">
        <f t="shared" si="71"/>
        <v>0</v>
      </c>
      <c r="AO79" s="65">
        <f t="shared" si="71"/>
        <v>0</v>
      </c>
      <c r="AP79" s="66">
        <f t="shared" si="67"/>
        <v>68407.6</v>
      </c>
      <c r="AQ79" s="65">
        <f t="shared" si="71"/>
        <v>0</v>
      </c>
      <c r="AR79" s="67">
        <f t="shared" si="53"/>
        <v>47013.9</v>
      </c>
      <c r="AS79" s="65">
        <f t="shared" si="65"/>
        <v>68.72613569252539</v>
      </c>
      <c r="AT79" s="68">
        <f t="shared" si="68"/>
        <v>4273.99090909091</v>
      </c>
      <c r="AU79" s="68">
        <f t="shared" si="66"/>
        <v>51287.890909090915</v>
      </c>
      <c r="AV79" s="8"/>
      <c r="AW79" s="8"/>
      <c r="AX79" s="8"/>
      <c r="AY79" s="8"/>
      <c r="AZ79" s="8"/>
      <c r="BA79" s="8"/>
      <c r="BB79" s="8"/>
    </row>
    <row r="80" spans="1:54" ht="18" customHeight="1">
      <c r="A80" s="295"/>
      <c r="B80" s="300"/>
      <c r="C80" s="53" t="s">
        <v>870</v>
      </c>
      <c r="D80" s="63">
        <f>D86+D85+D84+D82</f>
        <v>0</v>
      </c>
      <c r="E80" s="63"/>
      <c r="F80" s="63">
        <f>F86+F85+F84+F82</f>
        <v>0</v>
      </c>
      <c r="G80" s="63">
        <f>G85+G87+G82+G84+G86+G88</f>
        <v>14</v>
      </c>
      <c r="H80" s="63">
        <f>H85+H87+H82+H84+H86+H88</f>
        <v>19.4</v>
      </c>
      <c r="I80" s="63">
        <f>I85+I87+I82+I84+I86+I88</f>
        <v>11.600000000000001</v>
      </c>
      <c r="J80" s="63">
        <f>J85+J87+J82+J84+J86+J88</f>
        <v>45</v>
      </c>
      <c r="K80" s="63"/>
      <c r="L80" s="78"/>
      <c r="M80" s="63"/>
      <c r="N80" s="63">
        <f>N85+N87+N82+N84+N86+N88</f>
        <v>22.4</v>
      </c>
      <c r="O80" s="63">
        <f>O85+O87+O82+O84+O86+O88</f>
        <v>12.4</v>
      </c>
      <c r="P80" s="63">
        <f>P85+P87+P82+P84+P86+P88</f>
        <v>14.299999999999999</v>
      </c>
      <c r="Q80" s="63">
        <f>Q85+Q87+Q82+Q84+Q86+Q88</f>
        <v>49.099999999999994</v>
      </c>
      <c r="R80" s="78"/>
      <c r="S80" s="63"/>
      <c r="T80" s="63">
        <f>T85+T87+T82+T84+T86</f>
        <v>0</v>
      </c>
      <c r="U80" s="62">
        <f t="shared" si="63"/>
        <v>94.1</v>
      </c>
      <c r="V80" s="78">
        <f t="shared" si="63"/>
        <v>0</v>
      </c>
      <c r="W80" s="63"/>
      <c r="X80" s="76"/>
      <c r="Y80" s="63"/>
      <c r="Z80" s="64"/>
      <c r="AA80" s="65"/>
      <c r="AB80" s="65">
        <f>AB85+AB87+AB82+AB84+AB86+AB88</f>
        <v>19.5</v>
      </c>
      <c r="AC80" s="65">
        <f>AC85+AC87+AC82+AC84+AC86+AC88</f>
        <v>8.1</v>
      </c>
      <c r="AD80" s="65">
        <f>AD85+AD87+AD82+AD84+AD86+AD88</f>
        <v>34.7</v>
      </c>
      <c r="AE80" s="65">
        <f>AE85+AE87+AE82+AE84+AE86+AE88</f>
        <v>62.300000000000004</v>
      </c>
      <c r="AF80" s="65">
        <f>AF85+AF87+AF86</f>
        <v>0</v>
      </c>
      <c r="AG80" s="66"/>
      <c r="AH80" s="67">
        <f t="shared" si="28"/>
        <v>156.4</v>
      </c>
      <c r="AI80" s="66">
        <f t="shared" si="28"/>
        <v>0</v>
      </c>
      <c r="AJ80" s="67"/>
      <c r="AK80" s="66" t="e">
        <f t="shared" si="64"/>
        <v>#DIV/0!</v>
      </c>
      <c r="AL80" s="65">
        <f>AL85+AL87+AL82+AL84+AL86+AL88</f>
        <v>0</v>
      </c>
      <c r="AM80" s="65">
        <f>AM85+AM87+AM82+AM84+AM86+AM88</f>
        <v>0</v>
      </c>
      <c r="AN80" s="65">
        <f>AN85+AN87+AN82+AN84+AN86+AN88</f>
        <v>0</v>
      </c>
      <c r="AO80" s="65">
        <f>AO85+AO87+AO82+AO84+AO86+AO88</f>
        <v>0</v>
      </c>
      <c r="AP80" s="66">
        <f t="shared" si="67"/>
        <v>0</v>
      </c>
      <c r="AQ80" s="65"/>
      <c r="AR80" s="67">
        <f t="shared" si="53"/>
        <v>156.4</v>
      </c>
      <c r="AS80" s="65" t="e">
        <f t="shared" si="65"/>
        <v>#DIV/0!</v>
      </c>
      <c r="AT80" s="68">
        <f t="shared" si="68"/>
        <v>14.218181818181819</v>
      </c>
      <c r="AU80" s="68">
        <f t="shared" si="66"/>
        <v>170.61818181818182</v>
      </c>
      <c r="AV80" s="8"/>
      <c r="AW80" s="8"/>
      <c r="AX80" s="8"/>
      <c r="AY80" s="8"/>
      <c r="AZ80" s="8"/>
      <c r="BA80" s="8"/>
      <c r="BB80" s="8"/>
    </row>
    <row r="81" spans="1:54" ht="18.75" customHeight="1">
      <c r="A81" s="295"/>
      <c r="B81" s="300"/>
      <c r="C81" s="69" t="s">
        <v>871</v>
      </c>
      <c r="D81" s="70">
        <f>D83+D93+D89+D94</f>
        <v>68407.6</v>
      </c>
      <c r="E81" s="70">
        <f aca="true" t="shared" si="72" ref="E81:K81">E83+E93+E89</f>
        <v>46716.399999999994</v>
      </c>
      <c r="F81" s="70">
        <f>F83+F93+F89+F94</f>
        <v>68407.6</v>
      </c>
      <c r="G81" s="70">
        <f t="shared" si="72"/>
        <v>1437.1</v>
      </c>
      <c r="H81" s="70">
        <f t="shared" si="72"/>
        <v>3833.4</v>
      </c>
      <c r="I81" s="70">
        <f t="shared" si="72"/>
        <v>5977.299999999999</v>
      </c>
      <c r="J81" s="70">
        <f t="shared" si="72"/>
        <v>11247.8</v>
      </c>
      <c r="K81" s="70">
        <f t="shared" si="72"/>
        <v>0</v>
      </c>
      <c r="L81" s="86" t="e">
        <f>J81/K81*100</f>
        <v>#DIV/0!</v>
      </c>
      <c r="M81" s="70">
        <f>J81/F81*100</f>
        <v>16.442325121770093</v>
      </c>
      <c r="N81" s="70">
        <f>N83+N93+N89+N94</f>
        <v>6505.3</v>
      </c>
      <c r="O81" s="70">
        <f>O83+O93+O89+O94</f>
        <v>5409</v>
      </c>
      <c r="P81" s="70">
        <f>P83+P93+P89+P94</f>
        <v>5702</v>
      </c>
      <c r="Q81" s="70">
        <f>Q83+Q93+Q89+Q94</f>
        <v>17616.300000000003</v>
      </c>
      <c r="R81" s="70">
        <f>R83+R84+R89+R93</f>
        <v>0</v>
      </c>
      <c r="S81" s="70">
        <f>Q81/F81*100</f>
        <v>25.751963232155497</v>
      </c>
      <c r="T81" s="70">
        <f>T83+T93+T89</f>
        <v>0</v>
      </c>
      <c r="U81" s="71">
        <f t="shared" si="63"/>
        <v>28864.100000000002</v>
      </c>
      <c r="V81" s="86">
        <f t="shared" si="63"/>
        <v>0</v>
      </c>
      <c r="W81" s="70"/>
      <c r="X81" s="122" t="e">
        <f>U81/V81*100</f>
        <v>#DIV/0!</v>
      </c>
      <c r="Y81" s="70">
        <f>U81/F81*100</f>
        <v>42.194288353925586</v>
      </c>
      <c r="Z81" s="64" t="e">
        <f>U81/V81*100</f>
        <v>#DIV/0!</v>
      </c>
      <c r="AA81" s="64">
        <f>U81/F81*100</f>
        <v>42.194288353925586</v>
      </c>
      <c r="AB81" s="64">
        <f>AB83+AB93+AB89+AB94</f>
        <v>5712.700000000001</v>
      </c>
      <c r="AC81" s="64">
        <f>AC83+AC93+AC89+AC94</f>
        <v>5634.7</v>
      </c>
      <c r="AD81" s="64">
        <f>AD83+AD93+AD89+AD94</f>
        <v>6646</v>
      </c>
      <c r="AE81" s="64">
        <f>AE83+AE93+AE89+AE94</f>
        <v>17993.4</v>
      </c>
      <c r="AF81" s="64">
        <f>AF83+AF84+AF89+AF93</f>
        <v>0</v>
      </c>
      <c r="AG81" s="73" t="e">
        <f>AE81/AF81*100</f>
        <v>#DIV/0!</v>
      </c>
      <c r="AH81" s="72">
        <f t="shared" si="28"/>
        <v>46857.5</v>
      </c>
      <c r="AI81" s="73">
        <f t="shared" si="28"/>
        <v>0</v>
      </c>
      <c r="AJ81" s="72" t="e">
        <f>AH81/AI81*100</f>
        <v>#DIV/0!</v>
      </c>
      <c r="AK81" s="73">
        <f t="shared" si="64"/>
        <v>68.49750612505042</v>
      </c>
      <c r="AL81" s="64">
        <f>AL83+AL93+AL89+AL94</f>
        <v>0</v>
      </c>
      <c r="AM81" s="64">
        <f>AM83+AM93+AM89+AM94</f>
        <v>0</v>
      </c>
      <c r="AN81" s="64">
        <f>AN83+AN93+AN89+AN94</f>
        <v>0</v>
      </c>
      <c r="AO81" s="64">
        <f>AO83+AO93+AO89+AO94</f>
        <v>0</v>
      </c>
      <c r="AP81" s="73">
        <f t="shared" si="67"/>
        <v>68407.6</v>
      </c>
      <c r="AQ81" s="64"/>
      <c r="AR81" s="72">
        <f t="shared" si="53"/>
        <v>46857.5</v>
      </c>
      <c r="AS81" s="65">
        <f t="shared" si="65"/>
        <v>68.49750612505042</v>
      </c>
      <c r="AT81" s="68">
        <f t="shared" si="68"/>
        <v>4259.772727272727</v>
      </c>
      <c r="AU81" s="68">
        <f t="shared" si="66"/>
        <v>51117.27272727273</v>
      </c>
      <c r="AV81" s="8"/>
      <c r="AW81" s="8"/>
      <c r="AX81" s="8"/>
      <c r="AY81" s="8"/>
      <c r="AZ81" s="8"/>
      <c r="BA81" s="8"/>
      <c r="BB81" s="8"/>
    </row>
    <row r="82" spans="1:54" ht="42.75" customHeight="1" hidden="1">
      <c r="A82" s="61" t="s">
        <v>91</v>
      </c>
      <c r="B82" s="82" t="s">
        <v>92</v>
      </c>
      <c r="C82" s="49" t="s">
        <v>870</v>
      </c>
      <c r="D82" s="63"/>
      <c r="E82" s="63"/>
      <c r="F82" s="63"/>
      <c r="G82" s="63"/>
      <c r="H82" s="63"/>
      <c r="I82" s="63"/>
      <c r="J82" s="78">
        <f aca="true" t="shared" si="73" ref="J82:J93">G82+H82+I82</f>
        <v>0</v>
      </c>
      <c r="K82" s="63"/>
      <c r="L82" s="78"/>
      <c r="M82" s="63"/>
      <c r="N82" s="63">
        <v>0</v>
      </c>
      <c r="O82" s="63">
        <v>0</v>
      </c>
      <c r="P82" s="63">
        <v>0</v>
      </c>
      <c r="Q82" s="78">
        <f aca="true" t="shared" si="74" ref="Q82:Q118">N82+O82+P82</f>
        <v>0</v>
      </c>
      <c r="R82" s="63"/>
      <c r="S82" s="63"/>
      <c r="T82" s="63"/>
      <c r="U82" s="62">
        <f t="shared" si="63"/>
        <v>0</v>
      </c>
      <c r="V82" s="63"/>
      <c r="W82" s="63"/>
      <c r="X82" s="76"/>
      <c r="Y82" s="63"/>
      <c r="Z82" s="64"/>
      <c r="AA82" s="65"/>
      <c r="AB82" s="65">
        <v>0</v>
      </c>
      <c r="AC82" s="65">
        <v>0</v>
      </c>
      <c r="AD82" s="65">
        <v>0</v>
      </c>
      <c r="AE82" s="67">
        <f aca="true" t="shared" si="75" ref="AE82:AE87">AB82+AC82+AD82</f>
        <v>0</v>
      </c>
      <c r="AF82" s="65"/>
      <c r="AG82" s="55"/>
      <c r="AH82" s="67">
        <f aca="true" t="shared" si="76" ref="AH82:AI145">U82+AE82</f>
        <v>0</v>
      </c>
      <c r="AI82" s="66">
        <f t="shared" si="76"/>
        <v>0</v>
      </c>
      <c r="AJ82" s="67"/>
      <c r="AK82" s="66" t="e">
        <f t="shared" si="64"/>
        <v>#DIV/0!</v>
      </c>
      <c r="AL82" s="65">
        <v>0</v>
      </c>
      <c r="AM82" s="65">
        <v>0</v>
      </c>
      <c r="AN82" s="65"/>
      <c r="AO82" s="67">
        <f aca="true" t="shared" si="77" ref="AO82:AO87">AL82+AM82+AN82</f>
        <v>0</v>
      </c>
      <c r="AP82" s="66">
        <f t="shared" si="67"/>
        <v>0</v>
      </c>
      <c r="AQ82" s="65"/>
      <c r="AR82" s="67">
        <f t="shared" si="53"/>
        <v>0</v>
      </c>
      <c r="AS82" s="65" t="e">
        <f t="shared" si="65"/>
        <v>#DIV/0!</v>
      </c>
      <c r="AT82" s="68">
        <f t="shared" si="68"/>
        <v>0</v>
      </c>
      <c r="AU82" s="68">
        <f t="shared" si="66"/>
        <v>0</v>
      </c>
      <c r="AV82" s="8"/>
      <c r="AW82" s="8"/>
      <c r="AX82" s="8"/>
      <c r="AY82" s="8"/>
      <c r="AZ82" s="8"/>
      <c r="BA82" s="8"/>
      <c r="BB82" s="8"/>
    </row>
    <row r="83" spans="1:54" ht="63" customHeight="1">
      <c r="A83" s="99" t="s">
        <v>93</v>
      </c>
      <c r="B83" s="94" t="s">
        <v>94</v>
      </c>
      <c r="C83" s="53" t="s">
        <v>871</v>
      </c>
      <c r="D83" s="123">
        <v>26584.7</v>
      </c>
      <c r="E83" s="123">
        <v>12442.3</v>
      </c>
      <c r="F83" s="123">
        <v>26584.7</v>
      </c>
      <c r="G83" s="63">
        <v>1413.1</v>
      </c>
      <c r="H83" s="63">
        <v>2149.4</v>
      </c>
      <c r="I83" s="63">
        <v>2629.2</v>
      </c>
      <c r="J83" s="78">
        <f t="shared" si="73"/>
        <v>6191.7</v>
      </c>
      <c r="K83" s="63"/>
      <c r="L83" s="78" t="e">
        <f>J83/K83*100</f>
        <v>#DIV/0!</v>
      </c>
      <c r="M83" s="63">
        <f>J83/F83*100</f>
        <v>23.29046406391646</v>
      </c>
      <c r="N83" s="63">
        <v>2725.2</v>
      </c>
      <c r="O83" s="63">
        <v>2405</v>
      </c>
      <c r="P83" s="63">
        <v>2341.7</v>
      </c>
      <c r="Q83" s="78">
        <f t="shared" si="74"/>
        <v>7471.9</v>
      </c>
      <c r="R83" s="63"/>
      <c r="S83" s="63">
        <f>Q83/F83*100</f>
        <v>28.10601586626894</v>
      </c>
      <c r="T83" s="78"/>
      <c r="U83" s="62">
        <f t="shared" si="63"/>
        <v>13663.599999999999</v>
      </c>
      <c r="V83" s="78">
        <f>K83+R83</f>
        <v>0</v>
      </c>
      <c r="W83" s="78"/>
      <c r="X83" s="76" t="e">
        <f>U83/V83*100</f>
        <v>#DIV/0!</v>
      </c>
      <c r="Y83" s="63">
        <f>U83/F83*100</f>
        <v>51.3964799301854</v>
      </c>
      <c r="Z83" s="64" t="e">
        <f>U83/V83*100</f>
        <v>#DIV/0!</v>
      </c>
      <c r="AA83" s="65">
        <f>U83/F83*100</f>
        <v>51.3964799301854</v>
      </c>
      <c r="AB83" s="65">
        <v>2526.4</v>
      </c>
      <c r="AC83" s="65">
        <v>2024.6</v>
      </c>
      <c r="AD83" s="65">
        <v>2594.7</v>
      </c>
      <c r="AE83" s="67">
        <f t="shared" si="75"/>
        <v>7145.7</v>
      </c>
      <c r="AF83" s="65"/>
      <c r="AG83" s="66" t="e">
        <f>AE83/AF83*100</f>
        <v>#DIV/0!</v>
      </c>
      <c r="AH83" s="67">
        <f t="shared" si="76"/>
        <v>20809.3</v>
      </c>
      <c r="AI83" s="66">
        <f t="shared" si="76"/>
        <v>0</v>
      </c>
      <c r="AJ83" s="67" t="e">
        <f>AH83/AI83*100</f>
        <v>#DIV/0!</v>
      </c>
      <c r="AK83" s="66">
        <f t="shared" si="64"/>
        <v>78.27547423894194</v>
      </c>
      <c r="AL83" s="65"/>
      <c r="AM83" s="65"/>
      <c r="AN83" s="65"/>
      <c r="AO83" s="67">
        <f t="shared" si="77"/>
        <v>0</v>
      </c>
      <c r="AP83" s="66">
        <f t="shared" si="67"/>
        <v>26584.7</v>
      </c>
      <c r="AQ83" s="65">
        <f>AO83/AP83*100</f>
        <v>0</v>
      </c>
      <c r="AR83" s="67">
        <f t="shared" si="53"/>
        <v>20809.3</v>
      </c>
      <c r="AS83" s="65">
        <f t="shared" si="65"/>
        <v>78.27547423894194</v>
      </c>
      <c r="AT83" s="92">
        <f t="shared" si="68"/>
        <v>1891.7545454545455</v>
      </c>
      <c r="AU83" s="92">
        <f t="shared" si="66"/>
        <v>22701.054545454546</v>
      </c>
      <c r="AV83" s="8"/>
      <c r="AW83" s="8"/>
      <c r="AX83" s="8"/>
      <c r="AY83" s="8"/>
      <c r="AZ83" s="8"/>
      <c r="BA83" s="8"/>
      <c r="BB83" s="8"/>
    </row>
    <row r="84" spans="1:54" ht="28.5" customHeight="1" hidden="1">
      <c r="A84" s="61" t="s">
        <v>95</v>
      </c>
      <c r="B84" s="94" t="s">
        <v>96</v>
      </c>
      <c r="C84" s="53" t="s">
        <v>870</v>
      </c>
      <c r="D84" s="63"/>
      <c r="E84" s="63"/>
      <c r="F84" s="63"/>
      <c r="G84" s="63"/>
      <c r="H84" s="63">
        <v>1.6</v>
      </c>
      <c r="I84" s="63">
        <v>1.6</v>
      </c>
      <c r="J84" s="78">
        <f t="shared" si="73"/>
        <v>3.2</v>
      </c>
      <c r="K84" s="63"/>
      <c r="L84" s="78"/>
      <c r="M84" s="63"/>
      <c r="N84" s="63">
        <v>2.2</v>
      </c>
      <c r="O84" s="63">
        <v>2.6</v>
      </c>
      <c r="P84" s="63">
        <v>0.2</v>
      </c>
      <c r="Q84" s="78">
        <f t="shared" si="74"/>
        <v>5.000000000000001</v>
      </c>
      <c r="R84" s="62"/>
      <c r="S84" s="63"/>
      <c r="T84" s="63"/>
      <c r="U84" s="62">
        <f t="shared" si="63"/>
        <v>8.200000000000001</v>
      </c>
      <c r="V84" s="78">
        <f>K84+R84</f>
        <v>0</v>
      </c>
      <c r="W84" s="78"/>
      <c r="X84" s="63"/>
      <c r="Y84" s="63"/>
      <c r="Z84" s="64"/>
      <c r="AA84" s="65"/>
      <c r="AB84" s="65">
        <v>1.3</v>
      </c>
      <c r="AC84" s="65">
        <v>1.7</v>
      </c>
      <c r="AD84" s="65">
        <v>4.1</v>
      </c>
      <c r="AE84" s="67">
        <f t="shared" si="75"/>
        <v>7.1</v>
      </c>
      <c r="AF84" s="55"/>
      <c r="AG84" s="55"/>
      <c r="AH84" s="67">
        <f t="shared" si="76"/>
        <v>15.3</v>
      </c>
      <c r="AI84" s="66">
        <f t="shared" si="76"/>
        <v>0</v>
      </c>
      <c r="AJ84" s="67"/>
      <c r="AK84" s="66" t="e">
        <f t="shared" si="64"/>
        <v>#DIV/0!</v>
      </c>
      <c r="AL84" s="55"/>
      <c r="AM84" s="55"/>
      <c r="AN84" s="55"/>
      <c r="AO84" s="67">
        <f t="shared" si="77"/>
        <v>0</v>
      </c>
      <c r="AP84" s="66">
        <f t="shared" si="67"/>
        <v>0</v>
      </c>
      <c r="AQ84" s="65"/>
      <c r="AR84" s="67">
        <f t="shared" si="53"/>
        <v>15.3</v>
      </c>
      <c r="AS84" s="65" t="e">
        <f t="shared" si="65"/>
        <v>#DIV/0!</v>
      </c>
      <c r="AT84" s="68">
        <f t="shared" si="68"/>
        <v>1.3909090909090909</v>
      </c>
      <c r="AU84" s="68">
        <f t="shared" si="66"/>
        <v>16.69090909090909</v>
      </c>
      <c r="AV84" s="8"/>
      <c r="AW84" s="8"/>
      <c r="AX84" s="8"/>
      <c r="AY84" s="8"/>
      <c r="AZ84" s="8"/>
      <c r="BA84" s="8"/>
      <c r="BB84" s="8"/>
    </row>
    <row r="85" spans="1:54" ht="78" customHeight="1" hidden="1">
      <c r="A85" s="61" t="s">
        <v>97</v>
      </c>
      <c r="B85" s="94" t="s">
        <v>98</v>
      </c>
      <c r="C85" s="53" t="s">
        <v>870</v>
      </c>
      <c r="D85" s="63"/>
      <c r="E85" s="63"/>
      <c r="F85" s="63"/>
      <c r="G85" s="63">
        <v>10</v>
      </c>
      <c r="H85" s="63">
        <v>6.8</v>
      </c>
      <c r="I85" s="63">
        <v>3.2</v>
      </c>
      <c r="J85" s="78">
        <f t="shared" si="73"/>
        <v>20</v>
      </c>
      <c r="K85" s="63"/>
      <c r="L85" s="78"/>
      <c r="M85" s="63"/>
      <c r="N85" s="63">
        <v>13.2</v>
      </c>
      <c r="O85" s="63">
        <v>2.8</v>
      </c>
      <c r="P85" s="63">
        <v>0.4</v>
      </c>
      <c r="Q85" s="78">
        <f t="shared" si="74"/>
        <v>16.4</v>
      </c>
      <c r="R85" s="62"/>
      <c r="S85" s="63"/>
      <c r="T85" s="63"/>
      <c r="U85" s="62">
        <f t="shared" si="63"/>
        <v>36.4</v>
      </c>
      <c r="V85" s="78"/>
      <c r="W85" s="78"/>
      <c r="X85" s="63"/>
      <c r="Y85" s="63"/>
      <c r="Z85" s="64"/>
      <c r="AA85" s="65"/>
      <c r="AB85" s="65">
        <v>10.4</v>
      </c>
      <c r="AC85" s="65">
        <v>6.4</v>
      </c>
      <c r="AD85" s="65">
        <v>8.4</v>
      </c>
      <c r="AE85" s="67">
        <f t="shared" si="75"/>
        <v>25.200000000000003</v>
      </c>
      <c r="AF85" s="55"/>
      <c r="AG85" s="55"/>
      <c r="AH85" s="67">
        <f t="shared" si="76"/>
        <v>61.6</v>
      </c>
      <c r="AI85" s="66">
        <f t="shared" si="76"/>
        <v>0</v>
      </c>
      <c r="AJ85" s="67"/>
      <c r="AK85" s="66" t="e">
        <f t="shared" si="64"/>
        <v>#DIV/0!</v>
      </c>
      <c r="AL85" s="55"/>
      <c r="AM85" s="55"/>
      <c r="AN85" s="55"/>
      <c r="AO85" s="67">
        <f t="shared" si="77"/>
        <v>0</v>
      </c>
      <c r="AP85" s="66">
        <f t="shared" si="67"/>
        <v>0</v>
      </c>
      <c r="AQ85" s="65"/>
      <c r="AR85" s="67">
        <f t="shared" si="53"/>
        <v>61.6</v>
      </c>
      <c r="AS85" s="65" t="e">
        <f t="shared" si="65"/>
        <v>#DIV/0!</v>
      </c>
      <c r="AT85" s="68">
        <f t="shared" si="68"/>
        <v>5.6000000000000005</v>
      </c>
      <c r="AU85" s="68">
        <f t="shared" si="66"/>
        <v>67.2</v>
      </c>
      <c r="AV85" s="8"/>
      <c r="AW85" s="8"/>
      <c r="AX85" s="8"/>
      <c r="AY85" s="8"/>
      <c r="AZ85" s="8"/>
      <c r="BA85" s="8"/>
      <c r="BB85" s="8"/>
    </row>
    <row r="86" spans="1:54" ht="42.75" customHeight="1" hidden="1">
      <c r="A86" s="61" t="s">
        <v>99</v>
      </c>
      <c r="B86" s="94" t="s">
        <v>100</v>
      </c>
      <c r="C86" s="53" t="s">
        <v>870</v>
      </c>
      <c r="D86" s="63"/>
      <c r="E86" s="63"/>
      <c r="F86" s="63"/>
      <c r="G86" s="63"/>
      <c r="H86" s="63"/>
      <c r="I86" s="63">
        <v>1</v>
      </c>
      <c r="J86" s="78">
        <f t="shared" si="73"/>
        <v>1</v>
      </c>
      <c r="K86" s="63"/>
      <c r="L86" s="78"/>
      <c r="M86" s="63"/>
      <c r="N86" s="63">
        <v>0</v>
      </c>
      <c r="O86" s="63">
        <v>0</v>
      </c>
      <c r="P86" s="63"/>
      <c r="Q86" s="78">
        <f t="shared" si="74"/>
        <v>0</v>
      </c>
      <c r="R86" s="62"/>
      <c r="S86" s="63"/>
      <c r="T86" s="63"/>
      <c r="U86" s="62">
        <f t="shared" si="63"/>
        <v>1</v>
      </c>
      <c r="V86" s="78"/>
      <c r="W86" s="78"/>
      <c r="X86" s="63"/>
      <c r="Y86" s="63"/>
      <c r="Z86" s="64"/>
      <c r="AA86" s="65"/>
      <c r="AB86" s="65"/>
      <c r="AC86" s="65"/>
      <c r="AD86" s="65"/>
      <c r="AE86" s="67">
        <f t="shared" si="75"/>
        <v>0</v>
      </c>
      <c r="AF86" s="55"/>
      <c r="AG86" s="55"/>
      <c r="AH86" s="67">
        <f t="shared" si="76"/>
        <v>1</v>
      </c>
      <c r="AI86" s="66">
        <f t="shared" si="76"/>
        <v>0</v>
      </c>
      <c r="AJ86" s="67"/>
      <c r="AK86" s="66" t="e">
        <f t="shared" si="64"/>
        <v>#DIV/0!</v>
      </c>
      <c r="AL86" s="66"/>
      <c r="AM86" s="66"/>
      <c r="AN86" s="66"/>
      <c r="AO86" s="67">
        <f t="shared" si="77"/>
        <v>0</v>
      </c>
      <c r="AP86" s="66">
        <f t="shared" si="67"/>
        <v>0</v>
      </c>
      <c r="AQ86" s="65"/>
      <c r="AR86" s="67">
        <f t="shared" si="53"/>
        <v>1</v>
      </c>
      <c r="AS86" s="65" t="e">
        <f t="shared" si="65"/>
        <v>#DIV/0!</v>
      </c>
      <c r="AT86" s="68">
        <f t="shared" si="68"/>
        <v>0.09090909090909091</v>
      </c>
      <c r="AU86" s="68">
        <f t="shared" si="66"/>
        <v>1.0909090909090908</v>
      </c>
      <c r="AV86" s="8"/>
      <c r="AW86" s="8"/>
      <c r="AX86" s="8"/>
      <c r="AY86" s="8"/>
      <c r="AZ86" s="8"/>
      <c r="BA86" s="8"/>
      <c r="BB86" s="8"/>
    </row>
    <row r="87" spans="1:54" ht="10.5" customHeight="1" hidden="1">
      <c r="A87" s="61" t="s">
        <v>101</v>
      </c>
      <c r="B87" s="94" t="s">
        <v>102</v>
      </c>
      <c r="C87" s="53" t="s">
        <v>870</v>
      </c>
      <c r="D87" s="63"/>
      <c r="E87" s="63"/>
      <c r="F87" s="63"/>
      <c r="G87" s="63"/>
      <c r="H87" s="63"/>
      <c r="I87" s="63"/>
      <c r="J87" s="78">
        <f t="shared" si="73"/>
        <v>0</v>
      </c>
      <c r="K87" s="63"/>
      <c r="L87" s="78"/>
      <c r="M87" s="63"/>
      <c r="N87" s="63">
        <v>0</v>
      </c>
      <c r="O87" s="63">
        <v>0</v>
      </c>
      <c r="P87" s="63">
        <v>0</v>
      </c>
      <c r="Q87" s="78">
        <f t="shared" si="74"/>
        <v>0</v>
      </c>
      <c r="R87" s="62"/>
      <c r="S87" s="63"/>
      <c r="T87" s="63"/>
      <c r="U87" s="62">
        <f t="shared" si="63"/>
        <v>0</v>
      </c>
      <c r="V87" s="78"/>
      <c r="W87" s="78"/>
      <c r="X87" s="63"/>
      <c r="Y87" s="63"/>
      <c r="Z87" s="64" t="e">
        <f>U87/V87*100</f>
        <v>#DIV/0!</v>
      </c>
      <c r="AA87" s="65" t="e">
        <f>U87/F87*100</f>
        <v>#DIV/0!</v>
      </c>
      <c r="AB87" s="65"/>
      <c r="AC87" s="65"/>
      <c r="AD87" s="65"/>
      <c r="AE87" s="67">
        <f t="shared" si="75"/>
        <v>0</v>
      </c>
      <c r="AF87" s="55"/>
      <c r="AG87" s="55"/>
      <c r="AH87" s="67">
        <f t="shared" si="76"/>
        <v>0</v>
      </c>
      <c r="AI87" s="66">
        <f t="shared" si="76"/>
        <v>0</v>
      </c>
      <c r="AJ87" s="67" t="e">
        <f>AH87/AI87*100</f>
        <v>#DIV/0!</v>
      </c>
      <c r="AK87" s="66" t="e">
        <f t="shared" si="64"/>
        <v>#DIV/0!</v>
      </c>
      <c r="AL87" s="55">
        <v>0</v>
      </c>
      <c r="AM87" s="55">
        <v>0</v>
      </c>
      <c r="AN87" s="55">
        <v>0</v>
      </c>
      <c r="AO87" s="67">
        <f t="shared" si="77"/>
        <v>0</v>
      </c>
      <c r="AP87" s="66">
        <f t="shared" si="67"/>
        <v>0</v>
      </c>
      <c r="AQ87" s="65"/>
      <c r="AR87" s="67">
        <f t="shared" si="53"/>
        <v>0</v>
      </c>
      <c r="AS87" s="65" t="e">
        <f t="shared" si="65"/>
        <v>#DIV/0!</v>
      </c>
      <c r="AT87" s="68">
        <f t="shared" si="68"/>
        <v>0</v>
      </c>
      <c r="AU87" s="68">
        <f t="shared" si="66"/>
        <v>0</v>
      </c>
      <c r="AV87" s="8"/>
      <c r="AW87" s="8"/>
      <c r="AX87" s="8"/>
      <c r="AY87" s="8"/>
      <c r="AZ87" s="8"/>
      <c r="BA87" s="8"/>
      <c r="BB87" s="8"/>
    </row>
    <row r="88" spans="1:54" ht="28.5" customHeight="1" hidden="1">
      <c r="A88" s="61" t="s">
        <v>103</v>
      </c>
      <c r="B88" s="94" t="s">
        <v>104</v>
      </c>
      <c r="C88" s="53" t="s">
        <v>870</v>
      </c>
      <c r="D88" s="63"/>
      <c r="E88" s="63"/>
      <c r="F88" s="63"/>
      <c r="G88" s="63">
        <v>4</v>
      </c>
      <c r="H88" s="63">
        <v>11</v>
      </c>
      <c r="I88" s="63">
        <v>5.8</v>
      </c>
      <c r="J88" s="78">
        <f t="shared" si="73"/>
        <v>20.8</v>
      </c>
      <c r="K88" s="63"/>
      <c r="L88" s="78"/>
      <c r="M88" s="63"/>
      <c r="N88" s="63">
        <v>7</v>
      </c>
      <c r="O88" s="63">
        <v>7</v>
      </c>
      <c r="P88" s="63">
        <v>13.7</v>
      </c>
      <c r="Q88" s="78">
        <f>SUM(N88:P88)</f>
        <v>27.7</v>
      </c>
      <c r="R88" s="62"/>
      <c r="S88" s="63"/>
      <c r="T88" s="63"/>
      <c r="U88" s="62">
        <f t="shared" si="63"/>
        <v>48.5</v>
      </c>
      <c r="V88" s="78"/>
      <c r="W88" s="78"/>
      <c r="X88" s="63"/>
      <c r="Y88" s="63"/>
      <c r="Z88" s="64"/>
      <c r="AA88" s="65"/>
      <c r="AB88" s="65">
        <v>7.8</v>
      </c>
      <c r="AC88" s="65"/>
      <c r="AD88" s="65">
        <v>22.2</v>
      </c>
      <c r="AE88" s="67">
        <f>SUM(AB88:AD88)</f>
        <v>30</v>
      </c>
      <c r="AF88" s="55"/>
      <c r="AG88" s="55"/>
      <c r="AH88" s="67">
        <f t="shared" si="76"/>
        <v>78.5</v>
      </c>
      <c r="AI88" s="66"/>
      <c r="AJ88" s="67"/>
      <c r="AK88" s="66" t="e">
        <f t="shared" si="64"/>
        <v>#DIV/0!</v>
      </c>
      <c r="AL88" s="55"/>
      <c r="AM88" s="55"/>
      <c r="AN88" s="55"/>
      <c r="AO88" s="67">
        <f>SUM(AL88:AN88)</f>
        <v>0</v>
      </c>
      <c r="AP88" s="66"/>
      <c r="AQ88" s="65"/>
      <c r="AR88" s="67">
        <f t="shared" si="53"/>
        <v>78.5</v>
      </c>
      <c r="AS88" s="65" t="e">
        <f t="shared" si="65"/>
        <v>#DIV/0!</v>
      </c>
      <c r="AT88" s="68">
        <f t="shared" si="68"/>
        <v>7.136363636363637</v>
      </c>
      <c r="AU88" s="68">
        <f t="shared" si="66"/>
        <v>85.63636363636364</v>
      </c>
      <c r="AV88" s="8"/>
      <c r="AW88" s="8"/>
      <c r="AX88" s="8"/>
      <c r="AY88" s="8"/>
      <c r="AZ88" s="8"/>
      <c r="BA88" s="8"/>
      <c r="BB88" s="8"/>
    </row>
    <row r="89" spans="1:54" ht="90" customHeight="1">
      <c r="A89" s="61" t="s">
        <v>105</v>
      </c>
      <c r="B89" s="94" t="s">
        <v>106</v>
      </c>
      <c r="C89" s="53" t="s">
        <v>871</v>
      </c>
      <c r="D89" s="123">
        <v>41202.9</v>
      </c>
      <c r="E89" s="123">
        <v>34002.1</v>
      </c>
      <c r="F89" s="123">
        <v>41202.9</v>
      </c>
      <c r="G89" s="63">
        <f>G90+G92+G91</f>
        <v>24</v>
      </c>
      <c r="H89" s="63">
        <f>H90+H92+H91</f>
        <v>1570</v>
      </c>
      <c r="I89" s="63">
        <f>I90+I92+I91</f>
        <v>3327.9</v>
      </c>
      <c r="J89" s="63">
        <f>J90+J92+J91</f>
        <v>4921.900000000001</v>
      </c>
      <c r="K89" s="63"/>
      <c r="L89" s="78" t="e">
        <f>J89/K89*100</f>
        <v>#DIV/0!</v>
      </c>
      <c r="M89" s="63">
        <f>J89/F89*100</f>
        <v>11.945518397976842</v>
      </c>
      <c r="N89" s="63">
        <f>N90+N92+N91</f>
        <v>3340</v>
      </c>
      <c r="O89" s="63">
        <f>O90+O92+O91</f>
        <v>2868.4</v>
      </c>
      <c r="P89" s="63">
        <f>P90+P92+P91</f>
        <v>3236.3</v>
      </c>
      <c r="Q89" s="78">
        <f t="shared" si="74"/>
        <v>9444.7</v>
      </c>
      <c r="R89" s="62"/>
      <c r="S89" s="63">
        <f>Q89/F89*100</f>
        <v>22.922415655208734</v>
      </c>
      <c r="T89" s="63"/>
      <c r="U89" s="62">
        <f t="shared" si="63"/>
        <v>14366.600000000002</v>
      </c>
      <c r="V89" s="78">
        <f>K89+R89</f>
        <v>0</v>
      </c>
      <c r="W89" s="78"/>
      <c r="X89" s="63" t="e">
        <f>U89/V89*100</f>
        <v>#DIV/0!</v>
      </c>
      <c r="Y89" s="63">
        <f>U89/F89*100</f>
        <v>34.86793405318558</v>
      </c>
      <c r="Z89" s="64" t="e">
        <f>U89/V89*100</f>
        <v>#DIV/0!</v>
      </c>
      <c r="AA89" s="65">
        <f>U89/F89*100</f>
        <v>34.86793405318558</v>
      </c>
      <c r="AB89" s="65">
        <f>AB90+AB92+AB91</f>
        <v>3147.8</v>
      </c>
      <c r="AC89" s="65">
        <f>AC90+AC92+AC91</f>
        <v>3564.6</v>
      </c>
      <c r="AD89" s="65">
        <f>AD90+AD92+AD91</f>
        <v>3988.7</v>
      </c>
      <c r="AE89" s="65">
        <f>AE90+AE92+AE91</f>
        <v>10701.1</v>
      </c>
      <c r="AF89" s="55"/>
      <c r="AG89" s="66" t="e">
        <f>AE89/AF89*100</f>
        <v>#DIV/0!</v>
      </c>
      <c r="AH89" s="67">
        <f t="shared" si="76"/>
        <v>25067.700000000004</v>
      </c>
      <c r="AI89" s="66">
        <f t="shared" si="76"/>
        <v>0</v>
      </c>
      <c r="AJ89" s="67" t="e">
        <f>AH89/AI89*100</f>
        <v>#DIV/0!</v>
      </c>
      <c r="AK89" s="66">
        <f t="shared" si="64"/>
        <v>60.83964963631202</v>
      </c>
      <c r="AL89" s="67">
        <f>AL90+AL92+AL91</f>
        <v>0</v>
      </c>
      <c r="AM89" s="67">
        <f>AM90+AM92+AM91</f>
        <v>0</v>
      </c>
      <c r="AN89" s="67">
        <f>AN90+AN92+AN91</f>
        <v>0</v>
      </c>
      <c r="AO89" s="67">
        <f>AO90+AO92+AO91</f>
        <v>0</v>
      </c>
      <c r="AP89" s="66">
        <f t="shared" si="67"/>
        <v>41202.9</v>
      </c>
      <c r="AQ89" s="65"/>
      <c r="AR89" s="65">
        <f>AR90+AR92+AR91</f>
        <v>25067.7</v>
      </c>
      <c r="AS89" s="65">
        <f t="shared" si="65"/>
        <v>60.83964963631201</v>
      </c>
      <c r="AT89" s="92"/>
      <c r="AU89" s="92" t="s">
        <v>107</v>
      </c>
      <c r="AV89" s="8"/>
      <c r="AW89" s="8"/>
      <c r="AX89" s="8"/>
      <c r="AY89" s="8"/>
      <c r="AZ89" s="8"/>
      <c r="BA89" s="8"/>
      <c r="BB89" s="8"/>
    </row>
    <row r="90" spans="1:54" ht="16.5" customHeight="1">
      <c r="A90" s="104" t="s">
        <v>108</v>
      </c>
      <c r="B90" s="94" t="s">
        <v>109</v>
      </c>
      <c r="C90" s="53" t="s">
        <v>871</v>
      </c>
      <c r="D90" s="63"/>
      <c r="E90" s="63"/>
      <c r="F90" s="63"/>
      <c r="G90" s="63">
        <v>24</v>
      </c>
      <c r="H90" s="63">
        <v>61.6</v>
      </c>
      <c r="I90" s="63">
        <v>42.1</v>
      </c>
      <c r="J90" s="78">
        <f t="shared" si="73"/>
        <v>127.69999999999999</v>
      </c>
      <c r="K90" s="63"/>
      <c r="L90" s="78"/>
      <c r="M90" s="63"/>
      <c r="N90" s="63">
        <v>52</v>
      </c>
      <c r="O90" s="63">
        <v>42.5</v>
      </c>
      <c r="P90" s="63">
        <v>46.1</v>
      </c>
      <c r="Q90" s="78">
        <f t="shared" si="74"/>
        <v>140.6</v>
      </c>
      <c r="R90" s="62"/>
      <c r="S90" s="63"/>
      <c r="T90" s="63"/>
      <c r="U90" s="62">
        <f t="shared" si="63"/>
        <v>268.29999999999995</v>
      </c>
      <c r="V90" s="78"/>
      <c r="W90" s="78"/>
      <c r="X90" s="63"/>
      <c r="Y90" s="63"/>
      <c r="Z90" s="64"/>
      <c r="AA90" s="65"/>
      <c r="AB90" s="65">
        <v>52.4</v>
      </c>
      <c r="AC90" s="65">
        <v>38.5</v>
      </c>
      <c r="AD90" s="65">
        <v>35.6</v>
      </c>
      <c r="AE90" s="67">
        <f>AB90+AC90+AD90</f>
        <v>126.5</v>
      </c>
      <c r="AF90" s="55"/>
      <c r="AG90" s="55"/>
      <c r="AH90" s="67">
        <f t="shared" si="76"/>
        <v>394.79999999999995</v>
      </c>
      <c r="AI90" s="66">
        <f t="shared" si="76"/>
        <v>0</v>
      </c>
      <c r="AJ90" s="67"/>
      <c r="AK90" s="66" t="e">
        <f t="shared" si="64"/>
        <v>#DIV/0!</v>
      </c>
      <c r="AL90" s="55"/>
      <c r="AM90" s="55"/>
      <c r="AN90" s="55"/>
      <c r="AO90" s="67">
        <f>AL90+AM90+AN90</f>
        <v>0</v>
      </c>
      <c r="AP90" s="66">
        <f t="shared" si="67"/>
        <v>0</v>
      </c>
      <c r="AQ90" s="65"/>
      <c r="AR90" s="67">
        <f t="shared" si="53"/>
        <v>394.79999999999995</v>
      </c>
      <c r="AS90" s="65" t="e">
        <f t="shared" si="65"/>
        <v>#DIV/0!</v>
      </c>
      <c r="AT90" s="68">
        <f t="shared" si="68"/>
        <v>35.89090909090908</v>
      </c>
      <c r="AU90" s="68">
        <f t="shared" si="66"/>
        <v>430.69090909090903</v>
      </c>
      <c r="AV90" s="8"/>
      <c r="AW90" s="8"/>
      <c r="AX90" s="8"/>
      <c r="AY90" s="8"/>
      <c r="AZ90" s="8"/>
      <c r="BA90" s="8"/>
      <c r="BB90" s="8"/>
    </row>
    <row r="91" spans="1:54" ht="15" customHeight="1">
      <c r="A91" s="104" t="s">
        <v>110</v>
      </c>
      <c r="B91" s="124" t="s">
        <v>111</v>
      </c>
      <c r="C91" s="53" t="s">
        <v>112</v>
      </c>
      <c r="D91" s="63"/>
      <c r="E91" s="63"/>
      <c r="F91" s="63"/>
      <c r="G91" s="63"/>
      <c r="H91" s="63"/>
      <c r="I91" s="63"/>
      <c r="J91" s="78">
        <f t="shared" si="73"/>
        <v>0</v>
      </c>
      <c r="K91" s="63"/>
      <c r="L91" s="78"/>
      <c r="M91" s="63"/>
      <c r="N91" s="63">
        <v>1.9</v>
      </c>
      <c r="O91" s="63">
        <v>11</v>
      </c>
      <c r="P91" s="63">
        <v>5.4</v>
      </c>
      <c r="Q91" s="78">
        <f t="shared" si="74"/>
        <v>18.3</v>
      </c>
      <c r="R91" s="62"/>
      <c r="S91" s="63"/>
      <c r="T91" s="63"/>
      <c r="U91" s="62">
        <f t="shared" si="63"/>
        <v>18.3</v>
      </c>
      <c r="V91" s="78"/>
      <c r="W91" s="78"/>
      <c r="X91" s="63"/>
      <c r="Y91" s="63"/>
      <c r="Z91" s="64"/>
      <c r="AA91" s="65"/>
      <c r="AB91" s="65">
        <v>8.9</v>
      </c>
      <c r="AC91" s="65">
        <v>22.5</v>
      </c>
      <c r="AD91" s="65">
        <v>33</v>
      </c>
      <c r="AE91" s="67">
        <f>AB91+AC91+AD91</f>
        <v>64.4</v>
      </c>
      <c r="AF91" s="55"/>
      <c r="AG91" s="55"/>
      <c r="AH91" s="67">
        <f t="shared" si="76"/>
        <v>82.7</v>
      </c>
      <c r="AI91" s="66"/>
      <c r="AJ91" s="67"/>
      <c r="AK91" s="66" t="e">
        <f t="shared" si="64"/>
        <v>#DIV/0!</v>
      </c>
      <c r="AL91" s="55"/>
      <c r="AM91" s="55"/>
      <c r="AN91" s="55"/>
      <c r="AO91" s="67">
        <f>AL91+AM91+AN91</f>
        <v>0</v>
      </c>
      <c r="AP91" s="66">
        <f t="shared" si="67"/>
        <v>0</v>
      </c>
      <c r="AQ91" s="65"/>
      <c r="AR91" s="67">
        <f t="shared" si="53"/>
        <v>82.7</v>
      </c>
      <c r="AS91" s="65" t="e">
        <f t="shared" si="65"/>
        <v>#DIV/0!</v>
      </c>
      <c r="AT91" s="68">
        <f t="shared" si="68"/>
        <v>7.5181818181818185</v>
      </c>
      <c r="AU91" s="68">
        <f t="shared" si="66"/>
        <v>90.21818181818182</v>
      </c>
      <c r="AV91" s="8"/>
      <c r="AW91" s="8"/>
      <c r="AX91" s="8"/>
      <c r="AY91" s="8"/>
      <c r="AZ91" s="8"/>
      <c r="BA91" s="8"/>
      <c r="BB91" s="8"/>
    </row>
    <row r="92" spans="1:54" ht="18" customHeight="1">
      <c r="A92" s="104" t="s">
        <v>113</v>
      </c>
      <c r="B92" s="94" t="s">
        <v>114</v>
      </c>
      <c r="C92" s="53" t="s">
        <v>871</v>
      </c>
      <c r="D92" s="63"/>
      <c r="E92" s="63"/>
      <c r="F92" s="63"/>
      <c r="G92" s="63"/>
      <c r="H92" s="63">
        <v>1508.4</v>
      </c>
      <c r="I92" s="63">
        <v>3285.8</v>
      </c>
      <c r="J92" s="78">
        <f t="shared" si="73"/>
        <v>4794.200000000001</v>
      </c>
      <c r="K92" s="63"/>
      <c r="L92" s="78"/>
      <c r="M92" s="63"/>
      <c r="N92" s="63">
        <v>3286.1</v>
      </c>
      <c r="O92" s="63">
        <v>2814.9</v>
      </c>
      <c r="P92" s="63">
        <v>3184.8</v>
      </c>
      <c r="Q92" s="78">
        <f t="shared" si="74"/>
        <v>9285.8</v>
      </c>
      <c r="R92" s="62"/>
      <c r="S92" s="63"/>
      <c r="T92" s="63"/>
      <c r="U92" s="62">
        <f t="shared" si="63"/>
        <v>14080</v>
      </c>
      <c r="V92" s="78"/>
      <c r="W92" s="78"/>
      <c r="X92" s="63"/>
      <c r="Y92" s="63"/>
      <c r="Z92" s="64"/>
      <c r="AA92" s="65"/>
      <c r="AB92" s="65">
        <v>3086.5</v>
      </c>
      <c r="AC92" s="65">
        <v>3503.6</v>
      </c>
      <c r="AD92" s="65">
        <v>3920.1</v>
      </c>
      <c r="AE92" s="67">
        <f>AB92+AC92+AD92</f>
        <v>10510.2</v>
      </c>
      <c r="AF92" s="55"/>
      <c r="AG92" s="55"/>
      <c r="AH92" s="67">
        <f t="shared" si="76"/>
        <v>24590.2</v>
      </c>
      <c r="AI92" s="66">
        <f t="shared" si="76"/>
        <v>0</v>
      </c>
      <c r="AJ92" s="67"/>
      <c r="AK92" s="66" t="e">
        <f t="shared" si="64"/>
        <v>#DIV/0!</v>
      </c>
      <c r="AL92" s="55"/>
      <c r="AM92" s="55"/>
      <c r="AN92" s="55"/>
      <c r="AO92" s="67">
        <f>AL92+AM92+AN92</f>
        <v>0</v>
      </c>
      <c r="AP92" s="66">
        <f t="shared" si="67"/>
        <v>0</v>
      </c>
      <c r="AQ92" s="65"/>
      <c r="AR92" s="67">
        <f t="shared" si="53"/>
        <v>24590.2</v>
      </c>
      <c r="AS92" s="65" t="e">
        <f t="shared" si="65"/>
        <v>#DIV/0!</v>
      </c>
      <c r="AT92" s="68">
        <f t="shared" si="68"/>
        <v>2235.4727272727273</v>
      </c>
      <c r="AU92" s="68">
        <f t="shared" si="66"/>
        <v>26825.67272727273</v>
      </c>
      <c r="AV92" s="8"/>
      <c r="AW92" s="8"/>
      <c r="AX92" s="8"/>
      <c r="AY92" s="8"/>
      <c r="AZ92" s="8"/>
      <c r="BA92" s="8"/>
      <c r="BB92" s="8"/>
    </row>
    <row r="93" spans="1:54" ht="29.25" customHeight="1">
      <c r="A93" s="104" t="s">
        <v>115</v>
      </c>
      <c r="B93" s="90" t="s">
        <v>116</v>
      </c>
      <c r="C93" s="53" t="s">
        <v>871</v>
      </c>
      <c r="D93" s="123">
        <v>500</v>
      </c>
      <c r="E93" s="123">
        <v>272</v>
      </c>
      <c r="F93" s="123">
        <v>500</v>
      </c>
      <c r="G93" s="63"/>
      <c r="H93" s="63">
        <v>114</v>
      </c>
      <c r="I93" s="63">
        <v>20.2</v>
      </c>
      <c r="J93" s="78">
        <f t="shared" si="73"/>
        <v>134.2</v>
      </c>
      <c r="K93" s="63"/>
      <c r="L93" s="78" t="e">
        <f>J93/K93*100</f>
        <v>#DIV/0!</v>
      </c>
      <c r="M93" s="63">
        <f>J93/F93*100</f>
        <v>26.839999999999996</v>
      </c>
      <c r="N93" s="63">
        <v>84.8</v>
      </c>
      <c r="O93" s="63">
        <v>108</v>
      </c>
      <c r="P93" s="63">
        <v>118.5</v>
      </c>
      <c r="Q93" s="78">
        <f t="shared" si="74"/>
        <v>311.3</v>
      </c>
      <c r="R93" s="62"/>
      <c r="S93" s="63">
        <f>Q93/F93*100</f>
        <v>62.260000000000005</v>
      </c>
      <c r="T93" s="63"/>
      <c r="U93" s="62">
        <f t="shared" si="63"/>
        <v>445.5</v>
      </c>
      <c r="V93" s="78">
        <f>K93+R93</f>
        <v>0</v>
      </c>
      <c r="W93" s="78"/>
      <c r="X93" s="63" t="e">
        <f>U93/V93*100</f>
        <v>#DIV/0!</v>
      </c>
      <c r="Y93" s="63">
        <f>U93/F93*100</f>
        <v>89.1</v>
      </c>
      <c r="Z93" s="64" t="e">
        <f>U93/V93*100</f>
        <v>#DIV/0!</v>
      </c>
      <c r="AA93" s="65">
        <f>U93/F93*100</f>
        <v>89.1</v>
      </c>
      <c r="AB93" s="65">
        <v>33</v>
      </c>
      <c r="AC93" s="65">
        <v>37.5</v>
      </c>
      <c r="AD93" s="65">
        <v>56.6</v>
      </c>
      <c r="AE93" s="67">
        <f>AB93+AC93+AD93</f>
        <v>127.1</v>
      </c>
      <c r="AF93" s="55"/>
      <c r="AG93" s="55"/>
      <c r="AH93" s="67">
        <f t="shared" si="76"/>
        <v>572.6</v>
      </c>
      <c r="AI93" s="66">
        <f t="shared" si="76"/>
        <v>0</v>
      </c>
      <c r="AJ93" s="67" t="e">
        <f>AH93/AI93*100</f>
        <v>#DIV/0!</v>
      </c>
      <c r="AK93" s="66">
        <f t="shared" si="64"/>
        <v>114.52</v>
      </c>
      <c r="AL93" s="55"/>
      <c r="AM93" s="55"/>
      <c r="AN93" s="55"/>
      <c r="AO93" s="67">
        <f>AL93+AM93+AN93</f>
        <v>0</v>
      </c>
      <c r="AP93" s="66">
        <f t="shared" si="67"/>
        <v>500</v>
      </c>
      <c r="AQ93" s="65"/>
      <c r="AR93" s="67">
        <f t="shared" si="53"/>
        <v>572.6</v>
      </c>
      <c r="AS93" s="65">
        <f t="shared" si="65"/>
        <v>114.52</v>
      </c>
      <c r="AT93" s="92" t="s">
        <v>7</v>
      </c>
      <c r="AU93" s="92">
        <v>531</v>
      </c>
      <c r="AV93" s="8"/>
      <c r="AW93" s="8"/>
      <c r="AX93" s="8"/>
      <c r="AY93" s="8"/>
      <c r="AZ93" s="8"/>
      <c r="BA93" s="8"/>
      <c r="BB93" s="8"/>
    </row>
    <row r="94" spans="1:54" ht="90.75" customHeight="1">
      <c r="A94" s="104" t="s">
        <v>117</v>
      </c>
      <c r="B94" s="125" t="s">
        <v>118</v>
      </c>
      <c r="C94" s="53" t="s">
        <v>871</v>
      </c>
      <c r="D94" s="123">
        <v>120</v>
      </c>
      <c r="E94" s="123"/>
      <c r="F94" s="123">
        <v>120</v>
      </c>
      <c r="G94" s="63"/>
      <c r="H94" s="63"/>
      <c r="I94" s="63"/>
      <c r="J94" s="78"/>
      <c r="K94" s="63"/>
      <c r="L94" s="78"/>
      <c r="M94" s="63">
        <f>J94/F94*100</f>
        <v>0</v>
      </c>
      <c r="N94" s="63">
        <v>355.3</v>
      </c>
      <c r="O94" s="63">
        <v>27.6</v>
      </c>
      <c r="P94" s="63">
        <v>5.5</v>
      </c>
      <c r="Q94" s="78">
        <f t="shared" si="74"/>
        <v>388.40000000000003</v>
      </c>
      <c r="R94" s="62"/>
      <c r="S94" s="63">
        <f>Q94/F94*100</f>
        <v>323.6666666666667</v>
      </c>
      <c r="T94" s="63"/>
      <c r="U94" s="62">
        <f t="shared" si="63"/>
        <v>388.40000000000003</v>
      </c>
      <c r="V94" s="78"/>
      <c r="W94" s="78"/>
      <c r="X94" s="63"/>
      <c r="Y94" s="63">
        <f>U94/F94*100</f>
        <v>323.6666666666667</v>
      </c>
      <c r="Z94" s="64"/>
      <c r="AA94" s="65"/>
      <c r="AB94" s="65">
        <v>5.5</v>
      </c>
      <c r="AC94" s="65">
        <v>8</v>
      </c>
      <c r="AD94" s="65">
        <v>6</v>
      </c>
      <c r="AE94" s="67">
        <f>AB94+AC94+AD94</f>
        <v>19.5</v>
      </c>
      <c r="AF94" s="55"/>
      <c r="AG94" s="55"/>
      <c r="AH94" s="67">
        <f t="shared" si="76"/>
        <v>407.90000000000003</v>
      </c>
      <c r="AI94" s="66"/>
      <c r="AJ94" s="67"/>
      <c r="AK94" s="66">
        <f t="shared" si="64"/>
        <v>339.9166666666667</v>
      </c>
      <c r="AL94" s="55"/>
      <c r="AM94" s="55"/>
      <c r="AN94" s="55"/>
      <c r="AO94" s="67">
        <f>AL94+AM94+AN94</f>
        <v>0</v>
      </c>
      <c r="AP94" s="66"/>
      <c r="AQ94" s="65"/>
      <c r="AR94" s="67">
        <f t="shared" si="53"/>
        <v>407.90000000000003</v>
      </c>
      <c r="AS94" s="65">
        <f t="shared" si="65"/>
        <v>339.9166666666667</v>
      </c>
      <c r="AT94" s="92" t="s">
        <v>7</v>
      </c>
      <c r="AU94" s="92">
        <v>64.3</v>
      </c>
      <c r="AV94" s="8"/>
      <c r="AW94" s="8"/>
      <c r="AX94" s="8"/>
      <c r="AY94" s="8"/>
      <c r="AZ94" s="8"/>
      <c r="BA94" s="8"/>
      <c r="BB94" s="8"/>
    </row>
    <row r="95" spans="1:54" ht="17.25" customHeight="1">
      <c r="A95" s="295" t="s">
        <v>119</v>
      </c>
      <c r="B95" s="300" t="s">
        <v>120</v>
      </c>
      <c r="C95" s="56" t="s">
        <v>869</v>
      </c>
      <c r="D95" s="75">
        <f aca="true" t="shared" si="78" ref="D95:K95">D96+D97</f>
        <v>1913.4</v>
      </c>
      <c r="E95" s="75">
        <f>E96+E97</f>
        <v>94859.9</v>
      </c>
      <c r="F95" s="75">
        <f>F96+F97</f>
        <v>1913.4</v>
      </c>
      <c r="G95" s="75">
        <f t="shared" si="78"/>
        <v>230.10000000000002</v>
      </c>
      <c r="H95" s="75">
        <f t="shared" si="78"/>
        <v>700.9000000000001</v>
      </c>
      <c r="I95" s="75">
        <f t="shared" si="78"/>
        <v>1760.7</v>
      </c>
      <c r="J95" s="75">
        <f t="shared" si="78"/>
        <v>2691.7</v>
      </c>
      <c r="K95" s="75">
        <f t="shared" si="78"/>
        <v>0</v>
      </c>
      <c r="L95" s="78" t="e">
        <f>J95/K95*100</f>
        <v>#DIV/0!</v>
      </c>
      <c r="M95" s="63">
        <f>J95/F95*100</f>
        <v>140.67628305633949</v>
      </c>
      <c r="N95" s="75">
        <f>N96+N97</f>
        <v>522.5999999999999</v>
      </c>
      <c r="O95" s="75">
        <f>O96+O97</f>
        <v>-89.6</v>
      </c>
      <c r="P95" s="75">
        <f>P96+P97</f>
        <v>1010.9000000000001</v>
      </c>
      <c r="Q95" s="78">
        <f t="shared" si="74"/>
        <v>1443.9</v>
      </c>
      <c r="R95" s="75">
        <f>R96+R97</f>
        <v>0</v>
      </c>
      <c r="S95" s="63">
        <f>Q95/F95*100</f>
        <v>75.46252743806836</v>
      </c>
      <c r="T95" s="75">
        <f>T96+T97</f>
        <v>0</v>
      </c>
      <c r="U95" s="62">
        <f t="shared" si="63"/>
        <v>4135.6</v>
      </c>
      <c r="V95" s="75">
        <f>V96+V97</f>
        <v>0</v>
      </c>
      <c r="W95" s="75"/>
      <c r="X95" s="76" t="e">
        <f>U95/V95*100</f>
        <v>#DIV/0!</v>
      </c>
      <c r="Y95" s="63">
        <f>U95/F95*100</f>
        <v>216.1388104944079</v>
      </c>
      <c r="Z95" s="64" t="e">
        <f>U95/V95*100</f>
        <v>#DIV/0!</v>
      </c>
      <c r="AA95" s="65">
        <f>U95/F95*100</f>
        <v>216.1388104944079</v>
      </c>
      <c r="AB95" s="53">
        <f>AB96+AB97</f>
        <v>47.5</v>
      </c>
      <c r="AC95" s="53">
        <f>AC96+AC97</f>
        <v>63.9</v>
      </c>
      <c r="AD95" s="53">
        <f>AD96+AD97</f>
        <v>17615.9</v>
      </c>
      <c r="AE95" s="53">
        <f>AE96+AE97</f>
        <v>17730.2</v>
      </c>
      <c r="AF95" s="53">
        <f>AF96+AF97</f>
        <v>0</v>
      </c>
      <c r="AG95" s="66" t="e">
        <f>AE95/AF95*100</f>
        <v>#DIV/0!</v>
      </c>
      <c r="AH95" s="67">
        <f t="shared" si="76"/>
        <v>21865.800000000003</v>
      </c>
      <c r="AI95" s="66">
        <f t="shared" si="76"/>
        <v>0</v>
      </c>
      <c r="AJ95" s="67" t="e">
        <f>AH95/AI95*100</f>
        <v>#DIV/0!</v>
      </c>
      <c r="AK95" s="66">
        <f t="shared" si="64"/>
        <v>1142.7720288491691</v>
      </c>
      <c r="AL95" s="53">
        <f aca="true" t="shared" si="79" ref="AL95:AQ95">AL96+AL97</f>
        <v>0</v>
      </c>
      <c r="AM95" s="53">
        <f t="shared" si="79"/>
        <v>0</v>
      </c>
      <c r="AN95" s="53">
        <f t="shared" si="79"/>
        <v>0</v>
      </c>
      <c r="AO95" s="53">
        <f t="shared" si="79"/>
        <v>0</v>
      </c>
      <c r="AP95" s="66">
        <f t="shared" si="67"/>
        <v>1913.4</v>
      </c>
      <c r="AQ95" s="53">
        <f t="shared" si="79"/>
        <v>0</v>
      </c>
      <c r="AR95" s="67">
        <f t="shared" si="53"/>
        <v>21865.800000000003</v>
      </c>
      <c r="AS95" s="65">
        <f t="shared" si="65"/>
        <v>1142.7720288491691</v>
      </c>
      <c r="AT95" s="68">
        <f t="shared" si="68"/>
        <v>1987.8000000000002</v>
      </c>
      <c r="AU95" s="68">
        <f t="shared" si="66"/>
        <v>23853.600000000002</v>
      </c>
      <c r="AV95" s="8"/>
      <c r="AW95" s="8"/>
      <c r="AX95" s="8"/>
      <c r="AY95" s="8"/>
      <c r="AZ95" s="8"/>
      <c r="BA95" s="8"/>
      <c r="BB95" s="8"/>
    </row>
    <row r="96" spans="1:54" ht="16.5" customHeight="1">
      <c r="A96" s="295"/>
      <c r="B96" s="300"/>
      <c r="C96" s="56" t="s">
        <v>870</v>
      </c>
      <c r="D96" s="75">
        <f>D104+D111+D113+D114+D115+D121+D123</f>
        <v>0</v>
      </c>
      <c r="E96" s="75">
        <f>E104+E111+E113+E114+E115+E121+E123</f>
        <v>93439.9</v>
      </c>
      <c r="F96" s="75">
        <f>F104+F111+F113+F114+F115+F121+F123</f>
        <v>0</v>
      </c>
      <c r="G96" s="75">
        <f>G104+G111+G113+G114+G115+G121+G123+G116+G112+G98+G101</f>
        <v>74.60000000000001</v>
      </c>
      <c r="H96" s="75">
        <f>H104+H111+H113+H114+H115+H121+H123+H116+H112+H98+H101</f>
        <v>182.20000000000002</v>
      </c>
      <c r="I96" s="75">
        <f>I104+I111+I113+I114+I115+I121+I123+I116+I112+I98+I101</f>
        <v>1241.2</v>
      </c>
      <c r="J96" s="75">
        <f>J104+J111+J113+J114+J115+J121+J123+J116+J112+J98+J101</f>
        <v>1498</v>
      </c>
      <c r="K96" s="75"/>
      <c r="L96" s="78"/>
      <c r="M96" s="63"/>
      <c r="N96" s="75">
        <f>N104+N111+N113+N114+N115+N121+N123+N116+N112+N98+N101+N119+N125</f>
        <v>481.99999999999994</v>
      </c>
      <c r="O96" s="75">
        <f>O104+O111+O113+O114+O115+O121+O123+O116+O112+O98+O101+O119</f>
        <v>-125.5</v>
      </c>
      <c r="P96" s="75">
        <f>P104+P111+P113+P114+P115+P121+P123+P116+P112+P98+P101+P119</f>
        <v>453.90000000000003</v>
      </c>
      <c r="Q96" s="78">
        <f t="shared" si="74"/>
        <v>810.4</v>
      </c>
      <c r="R96" s="75">
        <f>R104+R111+R113+R114+R115+R121+R123+R101</f>
        <v>0</v>
      </c>
      <c r="S96" s="63"/>
      <c r="T96" s="75">
        <f>T104+T111+T113+T114+T115+T121+T123+T101</f>
        <v>0</v>
      </c>
      <c r="U96" s="62">
        <f t="shared" si="63"/>
        <v>2308.4</v>
      </c>
      <c r="V96" s="75">
        <f>V104+V111+V113+V114+V115+V121+V123+V101+V124</f>
        <v>0</v>
      </c>
      <c r="W96" s="75"/>
      <c r="X96" s="63"/>
      <c r="Y96" s="63"/>
      <c r="Z96" s="64"/>
      <c r="AA96" s="65" t="e">
        <f>U96/F96*100</f>
        <v>#DIV/0!</v>
      </c>
      <c r="AB96" s="68">
        <f>AB104+AB111+AB113+AB114+AB115+AB121+AB123+AB116+AB112+AB98+AB101+AB100</f>
        <v>-524.8</v>
      </c>
      <c r="AC96" s="68">
        <f>AC104+AC111+AC113+AC114+AC115+AC121+AC123+AC116+AC112+AC98+AC101+AC100</f>
        <v>39.3</v>
      </c>
      <c r="AD96" s="68">
        <f>AD104+AD111+AD113+AD114+AD115+AD121+AD123+AD116+AD112+AD98+AD101+AD100+AD125</f>
        <v>16780.7</v>
      </c>
      <c r="AE96" s="68">
        <f>AE104+AE111+AE113+AE114+AE115+AE121+AE123+AE116+AE112+AE98+AE101+AE100</f>
        <v>16298.1</v>
      </c>
      <c r="AF96" s="53">
        <f>AF104+AF111+AF113+AF114+AF115+AF121+AF123+AF101+AF124</f>
        <v>0</v>
      </c>
      <c r="AG96" s="66"/>
      <c r="AH96" s="67">
        <f t="shared" si="76"/>
        <v>18606.5</v>
      </c>
      <c r="AI96" s="66">
        <f t="shared" si="76"/>
        <v>0</v>
      </c>
      <c r="AJ96" s="67"/>
      <c r="AK96" s="66" t="e">
        <f t="shared" si="64"/>
        <v>#DIV/0!</v>
      </c>
      <c r="AL96" s="68">
        <f>AL104+AL111+AL113+AL114+AL115+AL121+AL123+AL116+AL112+AL98+AL101+AL100</f>
        <v>0</v>
      </c>
      <c r="AM96" s="68">
        <f>AM104+AM111+AM113+AM114+AM115+AM121+AM123+AM116+AM112+AM98+AM101+AM100</f>
        <v>0</v>
      </c>
      <c r="AN96" s="68">
        <f>AN104+AN111+AN113+AN114+AN115+AN121+AN123+AN116+AN101+AN124+AN118</f>
        <v>0</v>
      </c>
      <c r="AO96" s="68">
        <f>AO104+AO111+AO113+AO114+AO115+AO121+AO123+AO116+AO112+AO98+AO101+AO100</f>
        <v>0</v>
      </c>
      <c r="AP96" s="66">
        <f t="shared" si="67"/>
        <v>0</v>
      </c>
      <c r="AR96" s="67">
        <f t="shared" si="53"/>
        <v>18606.5</v>
      </c>
      <c r="AS96" s="65" t="e">
        <f t="shared" si="65"/>
        <v>#DIV/0!</v>
      </c>
      <c r="AT96" s="68">
        <f t="shared" si="68"/>
        <v>1691.5</v>
      </c>
      <c r="AU96" s="68">
        <f t="shared" si="66"/>
        <v>20298</v>
      </c>
      <c r="AV96" s="8"/>
      <c r="AW96" s="8"/>
      <c r="AX96" s="8"/>
      <c r="AY96" s="8"/>
      <c r="AZ96" s="8"/>
      <c r="BA96" s="8"/>
      <c r="BB96" s="8"/>
    </row>
    <row r="97" spans="1:54" ht="28.5" customHeight="1">
      <c r="A97" s="295"/>
      <c r="B97" s="300"/>
      <c r="C97" s="69" t="s">
        <v>871</v>
      </c>
      <c r="D97" s="70">
        <f>+D99+D126+D129+D117+D122</f>
        <v>1913.4</v>
      </c>
      <c r="E97" s="70">
        <f>+E99+E126+E129+E117+E122</f>
        <v>1420</v>
      </c>
      <c r="F97" s="70">
        <f>+F99+F126+F129+F117+F122</f>
        <v>1913.4</v>
      </c>
      <c r="G97" s="70">
        <f>G99+G102+G105+G110+G117+G126+G127+G128+G129</f>
        <v>155.5</v>
      </c>
      <c r="H97" s="70">
        <f>H99+H102+H105+H110+H117+H126+H127+H128+H129</f>
        <v>518.7</v>
      </c>
      <c r="I97" s="70">
        <f>I99+I102+I105+I110+I117+I126+I127+I128+I129</f>
        <v>519.5</v>
      </c>
      <c r="J97" s="70">
        <f>J99+J102+J105+J110+J117+J126+J127+J128+J129</f>
        <v>1193.7</v>
      </c>
      <c r="K97" s="70">
        <f>+K99+K105+K122+K126+K127+K129+K102+K128+K107+K110+K117</f>
        <v>0</v>
      </c>
      <c r="L97" s="70" t="e">
        <f>J97/K97*100</f>
        <v>#DIV/0!</v>
      </c>
      <c r="M97" s="70">
        <f>J97/F97*100</f>
        <v>62.38632800250862</v>
      </c>
      <c r="N97" s="70">
        <f>+N99+N105+N122+N126+N127+N129+N102+N128+N110+N117</f>
        <v>40.6</v>
      </c>
      <c r="O97" s="70">
        <f>+O99+O105+O122+O126+O127+O129+O102+O128+O110+O117</f>
        <v>35.9</v>
      </c>
      <c r="P97" s="70">
        <f>+P99+P105+P122+P126+P127+P129+P102+P128+P110+P117</f>
        <v>557</v>
      </c>
      <c r="Q97" s="86">
        <f t="shared" si="74"/>
        <v>633.5</v>
      </c>
      <c r="R97" s="70">
        <f>+R99+R105+R122+R126+R127+R129+R102+R128+R110+R117</f>
        <v>0</v>
      </c>
      <c r="S97" s="70">
        <f>Q97/F97*100</f>
        <v>33.108602487718194</v>
      </c>
      <c r="T97" s="70">
        <f>+T99+T105+T122+T126+T127+T129+T102+T128+T110+T117</f>
        <v>0</v>
      </c>
      <c r="U97" s="71">
        <f t="shared" si="63"/>
        <v>1827.2</v>
      </c>
      <c r="V97" s="70">
        <f>+V99+V105+V122+V126+V127+V129+V102+V128+V107+V110+V117</f>
        <v>0</v>
      </c>
      <c r="W97" s="70"/>
      <c r="X97" s="70"/>
      <c r="Y97" s="70">
        <f>U97/F97*100</f>
        <v>95.49493049022682</v>
      </c>
      <c r="Z97" s="64" t="e">
        <f>U97/V97*100</f>
        <v>#DIV/0!</v>
      </c>
      <c r="AA97" s="64">
        <f>U97/F97*100</f>
        <v>95.49493049022682</v>
      </c>
      <c r="AB97" s="70">
        <f>+AB99+AB105+AB122+AB126+AB127+AB129+AB102+AB128+AB110+AB117</f>
        <v>572.3</v>
      </c>
      <c r="AC97" s="64">
        <f>+AC99+AC105+AC122+AC126+AC127+AC129+AC102+AC128+AC110+AC117</f>
        <v>24.6</v>
      </c>
      <c r="AD97" s="64">
        <f>+AD99+AD105+AD122+AD126+AD127+AD129+AD102+AD128+AD110+AD117</f>
        <v>835.2</v>
      </c>
      <c r="AE97" s="64">
        <f>+AE99+AE105+AE122+AE126+AE127+AE129+AE102+AE128+AE110+AE117</f>
        <v>1432.1</v>
      </c>
      <c r="AF97" s="64">
        <f>+AF99+AF105+AF122+AF126+AF127+AF129+AF102+AF128+AF107+AF110+AF117</f>
        <v>0</v>
      </c>
      <c r="AG97" s="73" t="e">
        <f>AE97/AF97*100</f>
        <v>#DIV/0!</v>
      </c>
      <c r="AH97" s="72">
        <f t="shared" si="76"/>
        <v>3259.3</v>
      </c>
      <c r="AI97" s="73">
        <f t="shared" si="76"/>
        <v>0</v>
      </c>
      <c r="AJ97" s="72" t="e">
        <f>AH97/AI97*100</f>
        <v>#DIV/0!</v>
      </c>
      <c r="AK97" s="73">
        <f t="shared" si="64"/>
        <v>170.34075467753738</v>
      </c>
      <c r="AL97" s="64">
        <f>AL99+AL102+AL105+AL117+AL122+AL126+AL127+AL128+AL129</f>
        <v>0</v>
      </c>
      <c r="AM97" s="64">
        <f>AM99+AM102+AM105+AM117+AM122+AM126+AM127+AM128+AM129</f>
        <v>0</v>
      </c>
      <c r="AN97" s="64">
        <f>AN99+AN102+AN105+AN117+AN122+AN126+AN127+AN128+AN129</f>
        <v>0</v>
      </c>
      <c r="AO97" s="64">
        <f>AO99+AO102+AO105+AO117+AO122+AO126+AO127+AO128+AO129</f>
        <v>0</v>
      </c>
      <c r="AP97" s="73">
        <f t="shared" si="67"/>
        <v>1913.4</v>
      </c>
      <c r="AQ97" s="64">
        <f>AQ99+AQ102+AQ105+AQ117+AQ122+AQ126+AQ127+AQ128+AQ129</f>
        <v>0</v>
      </c>
      <c r="AR97" s="72">
        <f t="shared" si="53"/>
        <v>3259.3</v>
      </c>
      <c r="AS97" s="65">
        <f t="shared" si="65"/>
        <v>170.34075467753738</v>
      </c>
      <c r="AT97" s="68">
        <f t="shared" si="68"/>
        <v>296.3</v>
      </c>
      <c r="AU97" s="68">
        <f t="shared" si="66"/>
        <v>3555.6000000000004</v>
      </c>
      <c r="AV97" s="8"/>
      <c r="AW97" s="8"/>
      <c r="AX97" s="8"/>
      <c r="AY97" s="8"/>
      <c r="AZ97" s="8"/>
      <c r="BA97" s="8"/>
      <c r="BB97" s="8"/>
    </row>
    <row r="98" spans="1:54" ht="39" customHeight="1">
      <c r="A98" s="104" t="s">
        <v>121</v>
      </c>
      <c r="B98" s="94" t="s">
        <v>122</v>
      </c>
      <c r="C98" s="49" t="s">
        <v>870</v>
      </c>
      <c r="D98" s="63"/>
      <c r="E98" s="63"/>
      <c r="F98" s="63"/>
      <c r="G98" s="63">
        <v>5.4</v>
      </c>
      <c r="H98" s="63">
        <v>1.3</v>
      </c>
      <c r="I98" s="63">
        <v>719.1</v>
      </c>
      <c r="J98" s="78">
        <f>G98+H98+I98</f>
        <v>725.8000000000001</v>
      </c>
      <c r="K98" s="63"/>
      <c r="L98" s="63"/>
      <c r="M98" s="63"/>
      <c r="N98" s="63">
        <v>-37.3</v>
      </c>
      <c r="O98" s="63">
        <v>-115.6</v>
      </c>
      <c r="P98" s="63">
        <v>13.4</v>
      </c>
      <c r="Q98" s="78">
        <f t="shared" si="74"/>
        <v>-139.49999999999997</v>
      </c>
      <c r="R98" s="63"/>
      <c r="S98" s="63"/>
      <c r="T98" s="63"/>
      <c r="U98" s="62">
        <f t="shared" si="63"/>
        <v>586.3000000000001</v>
      </c>
      <c r="V98" s="63"/>
      <c r="W98" s="63"/>
      <c r="X98" s="63"/>
      <c r="Y98" s="63"/>
      <c r="Z98" s="64"/>
      <c r="AA98" s="65"/>
      <c r="AB98" s="65">
        <v>-678</v>
      </c>
      <c r="AC98" s="65">
        <v>4.9</v>
      </c>
      <c r="AD98" s="65">
        <v>-444.8</v>
      </c>
      <c r="AE98" s="67">
        <f aca="true" t="shared" si="80" ref="AE98:AE117">AB98+AC98+AD98</f>
        <v>-1117.9</v>
      </c>
      <c r="AF98" s="65"/>
      <c r="AG98" s="66"/>
      <c r="AH98" s="67">
        <f t="shared" si="76"/>
        <v>-531.6</v>
      </c>
      <c r="AI98" s="66"/>
      <c r="AJ98" s="67"/>
      <c r="AK98" s="66" t="e">
        <f t="shared" si="64"/>
        <v>#DIV/0!</v>
      </c>
      <c r="AL98" s="65"/>
      <c r="AM98" s="65"/>
      <c r="AN98" s="65"/>
      <c r="AO98" s="67">
        <f aca="true" t="shared" si="81" ref="AO98:AO129">AL98+AM98+AN98</f>
        <v>0</v>
      </c>
      <c r="AP98" s="66">
        <f t="shared" si="67"/>
        <v>0</v>
      </c>
      <c r="AQ98" s="65"/>
      <c r="AR98" s="67">
        <f t="shared" si="53"/>
        <v>-531.6</v>
      </c>
      <c r="AS98" s="65" t="e">
        <f t="shared" si="65"/>
        <v>#DIV/0!</v>
      </c>
      <c r="AT98" s="68">
        <f t="shared" si="68"/>
        <v>-48.32727272727273</v>
      </c>
      <c r="AU98" s="68">
        <f t="shared" si="66"/>
        <v>-579.9272727272728</v>
      </c>
      <c r="AV98" s="8"/>
      <c r="AW98" s="8"/>
      <c r="AX98" s="8"/>
      <c r="AY98" s="8"/>
      <c r="AZ98" s="8"/>
      <c r="BA98" s="8"/>
      <c r="BB98" s="8"/>
    </row>
    <row r="99" spans="1:54" ht="40.5" customHeight="1" hidden="1">
      <c r="A99" s="104" t="s">
        <v>121</v>
      </c>
      <c r="B99" s="94" t="s">
        <v>122</v>
      </c>
      <c r="C99" s="53" t="s">
        <v>871</v>
      </c>
      <c r="D99" s="126"/>
      <c r="E99" s="126"/>
      <c r="F99" s="126"/>
      <c r="G99" s="63"/>
      <c r="H99" s="63"/>
      <c r="I99" s="63"/>
      <c r="J99" s="78">
        <f>G99+H99+I99</f>
        <v>0</v>
      </c>
      <c r="K99" s="63"/>
      <c r="L99" s="63"/>
      <c r="M99" s="63"/>
      <c r="N99" s="63"/>
      <c r="O99" s="63"/>
      <c r="P99" s="63"/>
      <c r="Q99" s="78">
        <f t="shared" si="74"/>
        <v>0</v>
      </c>
      <c r="R99" s="62">
        <v>0</v>
      </c>
      <c r="S99" s="63"/>
      <c r="T99" s="63"/>
      <c r="U99" s="62">
        <f t="shared" si="63"/>
        <v>0</v>
      </c>
      <c r="V99" s="78">
        <f>K99+R99</f>
        <v>0</v>
      </c>
      <c r="W99" s="78"/>
      <c r="X99" s="63"/>
      <c r="Y99" s="63"/>
      <c r="Z99" s="64"/>
      <c r="AA99" s="65"/>
      <c r="AB99" s="65"/>
      <c r="AC99" s="65"/>
      <c r="AD99" s="65"/>
      <c r="AE99" s="67">
        <f t="shared" si="80"/>
        <v>0</v>
      </c>
      <c r="AF99" s="127"/>
      <c r="AG99" s="66"/>
      <c r="AH99" s="67">
        <f t="shared" si="76"/>
        <v>0</v>
      </c>
      <c r="AI99" s="66">
        <f t="shared" si="76"/>
        <v>0</v>
      </c>
      <c r="AJ99" s="67"/>
      <c r="AK99" s="66" t="e">
        <f t="shared" si="64"/>
        <v>#DIV/0!</v>
      </c>
      <c r="AL99" s="66"/>
      <c r="AM99" s="55"/>
      <c r="AN99" s="55"/>
      <c r="AO99" s="67">
        <f t="shared" si="81"/>
        <v>0</v>
      </c>
      <c r="AP99" s="66">
        <f t="shared" si="67"/>
        <v>0</v>
      </c>
      <c r="AQ99" s="65"/>
      <c r="AR99" s="67">
        <f>AH99+AO99</f>
        <v>0</v>
      </c>
      <c r="AS99" s="65" t="e">
        <f t="shared" si="65"/>
        <v>#DIV/0!</v>
      </c>
      <c r="AT99" s="68">
        <f t="shared" si="68"/>
        <v>0</v>
      </c>
      <c r="AU99" s="68">
        <f t="shared" si="66"/>
        <v>0</v>
      </c>
      <c r="AV99" s="8"/>
      <c r="AW99" s="8"/>
      <c r="AX99" s="8"/>
      <c r="AY99" s="8"/>
      <c r="AZ99" s="8"/>
      <c r="BA99" s="8"/>
      <c r="BB99" s="8"/>
    </row>
    <row r="100" spans="1:54" ht="40.5" customHeight="1">
      <c r="A100" s="104" t="s">
        <v>123</v>
      </c>
      <c r="B100" s="94" t="s">
        <v>124</v>
      </c>
      <c r="C100" s="49" t="s">
        <v>870</v>
      </c>
      <c r="D100" s="126"/>
      <c r="E100" s="126"/>
      <c r="F100" s="126"/>
      <c r="G100" s="63"/>
      <c r="H100" s="63"/>
      <c r="I100" s="63"/>
      <c r="J100" s="78"/>
      <c r="K100" s="63"/>
      <c r="L100" s="63"/>
      <c r="M100" s="63"/>
      <c r="N100" s="63"/>
      <c r="O100" s="63"/>
      <c r="P100" s="63"/>
      <c r="Q100" s="78"/>
      <c r="R100" s="62"/>
      <c r="S100" s="63"/>
      <c r="T100" s="63"/>
      <c r="U100" s="62">
        <f t="shared" si="63"/>
        <v>0</v>
      </c>
      <c r="V100" s="78"/>
      <c r="W100" s="78"/>
      <c r="X100" s="63"/>
      <c r="Y100" s="63"/>
      <c r="Z100" s="64"/>
      <c r="AA100" s="65"/>
      <c r="AB100" s="65"/>
      <c r="AC100" s="65"/>
      <c r="AD100" s="65"/>
      <c r="AE100" s="67">
        <f t="shared" si="80"/>
        <v>0</v>
      </c>
      <c r="AF100" s="127"/>
      <c r="AG100" s="66"/>
      <c r="AH100" s="67">
        <f t="shared" si="76"/>
        <v>0</v>
      </c>
      <c r="AI100" s="66"/>
      <c r="AJ100" s="67"/>
      <c r="AK100" s="66" t="e">
        <f t="shared" si="64"/>
        <v>#DIV/0!</v>
      </c>
      <c r="AL100" s="66"/>
      <c r="AM100" s="55"/>
      <c r="AN100" s="55"/>
      <c r="AO100" s="67"/>
      <c r="AP100" s="66"/>
      <c r="AQ100" s="65"/>
      <c r="AR100" s="67">
        <f>AH100+AO100</f>
        <v>0</v>
      </c>
      <c r="AS100" s="65" t="e">
        <f t="shared" si="65"/>
        <v>#DIV/0!</v>
      </c>
      <c r="AT100" s="68">
        <f t="shared" si="68"/>
        <v>0</v>
      </c>
      <c r="AU100" s="68">
        <f t="shared" si="66"/>
        <v>0</v>
      </c>
      <c r="AV100" s="8"/>
      <c r="AW100" s="8"/>
      <c r="AX100" s="8"/>
      <c r="AY100" s="8"/>
      <c r="AZ100" s="8"/>
      <c r="BA100" s="8"/>
      <c r="BB100" s="8"/>
    </row>
    <row r="101" spans="1:54" ht="17.25" customHeight="1">
      <c r="A101" s="295" t="s">
        <v>125</v>
      </c>
      <c r="B101" s="268" t="s">
        <v>126</v>
      </c>
      <c r="C101" s="56" t="s">
        <v>870</v>
      </c>
      <c r="D101" s="63"/>
      <c r="E101" s="63"/>
      <c r="F101" s="63"/>
      <c r="G101" s="63"/>
      <c r="H101" s="63"/>
      <c r="I101" s="63">
        <v>1.3</v>
      </c>
      <c r="J101" s="78">
        <f>G101+H101+I101</f>
        <v>1.3</v>
      </c>
      <c r="K101" s="63"/>
      <c r="L101" s="63"/>
      <c r="M101" s="63"/>
      <c r="N101" s="63"/>
      <c r="O101" s="63">
        <v>0</v>
      </c>
      <c r="P101" s="63">
        <v>14.1</v>
      </c>
      <c r="Q101" s="78">
        <f t="shared" si="74"/>
        <v>14.1</v>
      </c>
      <c r="R101" s="62"/>
      <c r="S101" s="63"/>
      <c r="T101" s="63"/>
      <c r="U101" s="62">
        <f t="shared" si="63"/>
        <v>15.4</v>
      </c>
      <c r="V101" s="78"/>
      <c r="W101" s="78"/>
      <c r="X101" s="63"/>
      <c r="Y101" s="63"/>
      <c r="Z101" s="64"/>
      <c r="AA101" s="65"/>
      <c r="AB101" s="65"/>
      <c r="AC101" s="65">
        <v>0</v>
      </c>
      <c r="AD101" s="65"/>
      <c r="AE101" s="67">
        <f t="shared" si="80"/>
        <v>0</v>
      </c>
      <c r="AF101" s="55"/>
      <c r="AG101" s="66"/>
      <c r="AH101" s="67">
        <f t="shared" si="76"/>
        <v>15.4</v>
      </c>
      <c r="AI101" s="66">
        <f t="shared" si="76"/>
        <v>0</v>
      </c>
      <c r="AJ101" s="67"/>
      <c r="AK101" s="66" t="e">
        <f t="shared" si="64"/>
        <v>#DIV/0!</v>
      </c>
      <c r="AL101" s="66"/>
      <c r="AM101" s="55"/>
      <c r="AN101" s="55"/>
      <c r="AO101" s="67">
        <f t="shared" si="81"/>
        <v>0</v>
      </c>
      <c r="AP101" s="66">
        <f t="shared" si="67"/>
        <v>0</v>
      </c>
      <c r="AQ101" s="65"/>
      <c r="AR101" s="67">
        <f>AH101+AO101</f>
        <v>15.4</v>
      </c>
      <c r="AS101" s="65" t="e">
        <f t="shared" si="65"/>
        <v>#DIV/0!</v>
      </c>
      <c r="AT101" s="68">
        <f t="shared" si="68"/>
        <v>1.4000000000000001</v>
      </c>
      <c r="AU101" s="68">
        <f t="shared" si="66"/>
        <v>16.8</v>
      </c>
      <c r="AV101" s="8"/>
      <c r="AW101" s="8"/>
      <c r="AX101" s="8"/>
      <c r="AY101" s="8"/>
      <c r="AZ101" s="8"/>
      <c r="BA101" s="8"/>
      <c r="BB101" s="8"/>
    </row>
    <row r="102" spans="1:54" ht="16.5" customHeight="1">
      <c r="A102" s="296"/>
      <c r="B102" s="268"/>
      <c r="C102" s="53" t="s">
        <v>871</v>
      </c>
      <c r="D102" s="63"/>
      <c r="E102" s="63"/>
      <c r="F102" s="63"/>
      <c r="G102" s="63"/>
      <c r="H102" s="63"/>
      <c r="I102" s="63"/>
      <c r="J102" s="78">
        <f>G102+H102+I102</f>
        <v>0</v>
      </c>
      <c r="K102" s="63"/>
      <c r="L102" s="63"/>
      <c r="M102" s="63"/>
      <c r="N102" s="63"/>
      <c r="O102" s="63"/>
      <c r="P102" s="63">
        <v>0</v>
      </c>
      <c r="Q102" s="78">
        <f t="shared" si="74"/>
        <v>0</v>
      </c>
      <c r="R102" s="62"/>
      <c r="S102" s="63"/>
      <c r="T102" s="63"/>
      <c r="U102" s="62">
        <f t="shared" si="63"/>
        <v>0</v>
      </c>
      <c r="V102" s="78"/>
      <c r="W102" s="78"/>
      <c r="X102" s="63"/>
      <c r="Y102" s="63"/>
      <c r="Z102" s="64"/>
      <c r="AA102" s="65"/>
      <c r="AB102" s="65"/>
      <c r="AC102" s="65"/>
      <c r="AD102" s="65"/>
      <c r="AE102" s="67">
        <f t="shared" si="80"/>
        <v>0</v>
      </c>
      <c r="AF102" s="55"/>
      <c r="AG102" s="66"/>
      <c r="AH102" s="67">
        <f t="shared" si="76"/>
        <v>0</v>
      </c>
      <c r="AI102" s="66">
        <f t="shared" si="76"/>
        <v>0</v>
      </c>
      <c r="AJ102" s="67"/>
      <c r="AK102" s="66" t="e">
        <f t="shared" si="64"/>
        <v>#DIV/0!</v>
      </c>
      <c r="AL102" s="66"/>
      <c r="AM102" s="55"/>
      <c r="AN102" s="55"/>
      <c r="AO102" s="67">
        <f t="shared" si="81"/>
        <v>0</v>
      </c>
      <c r="AP102" s="66">
        <f t="shared" si="67"/>
        <v>0</v>
      </c>
      <c r="AQ102" s="65"/>
      <c r="AR102" s="67">
        <f>AH102+AO102</f>
        <v>0</v>
      </c>
      <c r="AS102" s="65" t="e">
        <f t="shared" si="65"/>
        <v>#DIV/0!</v>
      </c>
      <c r="AT102" s="68">
        <f t="shared" si="68"/>
        <v>0</v>
      </c>
      <c r="AU102" s="68">
        <f t="shared" si="66"/>
        <v>0</v>
      </c>
      <c r="AV102" s="8"/>
      <c r="AW102" s="8"/>
      <c r="AX102" s="8"/>
      <c r="AY102" s="8"/>
      <c r="AZ102" s="8"/>
      <c r="BA102" s="8"/>
      <c r="BB102" s="8"/>
    </row>
    <row r="103" spans="1:54" ht="15.75" customHeight="1">
      <c r="A103" s="295" t="s">
        <v>127</v>
      </c>
      <c r="B103" s="268" t="s">
        <v>128</v>
      </c>
      <c r="C103" s="53" t="s">
        <v>869</v>
      </c>
      <c r="D103" s="63"/>
      <c r="E103" s="63"/>
      <c r="F103" s="63"/>
      <c r="G103" s="63"/>
      <c r="H103" s="63"/>
      <c r="I103" s="63"/>
      <c r="J103" s="63">
        <f>J104+J105</f>
        <v>41.3</v>
      </c>
      <c r="K103" s="63"/>
      <c r="L103" s="63"/>
      <c r="M103" s="63"/>
      <c r="N103" s="63">
        <f>N104+N105</f>
        <v>0</v>
      </c>
      <c r="O103" s="63">
        <f>O104+O105</f>
        <v>0</v>
      </c>
      <c r="P103" s="63">
        <f>P104+P105</f>
        <v>41.3</v>
      </c>
      <c r="Q103" s="78">
        <f t="shared" si="74"/>
        <v>41.3</v>
      </c>
      <c r="R103" s="63"/>
      <c r="S103" s="63"/>
      <c r="T103" s="63"/>
      <c r="U103" s="62">
        <f t="shared" si="63"/>
        <v>82.6</v>
      </c>
      <c r="V103" s="78">
        <f>K103+R103</f>
        <v>0</v>
      </c>
      <c r="W103" s="78"/>
      <c r="X103" s="63"/>
      <c r="Y103" s="63"/>
      <c r="Z103" s="64"/>
      <c r="AA103" s="65"/>
      <c r="AB103" s="65"/>
      <c r="AC103" s="65"/>
      <c r="AD103" s="65"/>
      <c r="AE103" s="67">
        <f t="shared" si="80"/>
        <v>0</v>
      </c>
      <c r="AF103" s="55"/>
      <c r="AG103" s="66"/>
      <c r="AH103" s="67">
        <f t="shared" si="76"/>
        <v>82.6</v>
      </c>
      <c r="AI103" s="66">
        <f t="shared" si="76"/>
        <v>0</v>
      </c>
      <c r="AJ103" s="67"/>
      <c r="AK103" s="66" t="e">
        <f t="shared" si="64"/>
        <v>#DIV/0!</v>
      </c>
      <c r="AL103" s="128"/>
      <c r="AM103" s="65"/>
      <c r="AN103" s="65"/>
      <c r="AO103" s="65">
        <f>AO104+AO105</f>
        <v>0</v>
      </c>
      <c r="AP103" s="66">
        <f t="shared" si="67"/>
        <v>0</v>
      </c>
      <c r="AQ103" s="65"/>
      <c r="AR103" s="65">
        <f>AR104+AR105</f>
        <v>123.89999999999999</v>
      </c>
      <c r="AS103" s="65" t="e">
        <f t="shared" si="65"/>
        <v>#DIV/0!</v>
      </c>
      <c r="AT103" s="68">
        <f t="shared" si="68"/>
        <v>11.263636363636364</v>
      </c>
      <c r="AU103" s="68">
        <f t="shared" si="66"/>
        <v>135.16363636363636</v>
      </c>
      <c r="AV103" s="8"/>
      <c r="AW103" s="8"/>
      <c r="AX103" s="8"/>
      <c r="AY103" s="8"/>
      <c r="AZ103" s="8"/>
      <c r="BA103" s="8"/>
      <c r="BB103" s="8"/>
    </row>
    <row r="104" spans="1:54" ht="14.25" customHeight="1">
      <c r="A104" s="295"/>
      <c r="B104" s="268"/>
      <c r="C104" s="53" t="s">
        <v>870</v>
      </c>
      <c r="D104" s="63"/>
      <c r="E104" s="63"/>
      <c r="F104" s="63"/>
      <c r="G104" s="63">
        <f>G107+G108</f>
        <v>0</v>
      </c>
      <c r="H104" s="63">
        <f>H107+H108</f>
        <v>0</v>
      </c>
      <c r="I104" s="63">
        <f>I107+I108</f>
        <v>41.3</v>
      </c>
      <c r="J104" s="78">
        <f aca="true" t="shared" si="82" ref="J104:J123">G104+H104+I104</f>
        <v>41.3</v>
      </c>
      <c r="K104" s="63"/>
      <c r="L104" s="63"/>
      <c r="M104" s="63"/>
      <c r="N104" s="63"/>
      <c r="O104" s="63">
        <f>O108</f>
        <v>0</v>
      </c>
      <c r="P104" s="63">
        <f>P107</f>
        <v>41.3</v>
      </c>
      <c r="Q104" s="78">
        <f t="shared" si="74"/>
        <v>41.3</v>
      </c>
      <c r="R104" s="63"/>
      <c r="S104" s="63"/>
      <c r="T104" s="63"/>
      <c r="U104" s="62">
        <f t="shared" si="63"/>
        <v>82.6</v>
      </c>
      <c r="V104" s="78"/>
      <c r="W104" s="78"/>
      <c r="X104" s="63"/>
      <c r="Y104" s="63"/>
      <c r="Z104" s="64"/>
      <c r="AA104" s="65"/>
      <c r="AB104" s="65">
        <f>AB107</f>
        <v>0</v>
      </c>
      <c r="AC104" s="65">
        <f>AC107</f>
        <v>0</v>
      </c>
      <c r="AD104" s="65">
        <f>AD107</f>
        <v>41.3</v>
      </c>
      <c r="AE104" s="67">
        <f>AB104+AC104+AD104</f>
        <v>41.3</v>
      </c>
      <c r="AF104" s="55"/>
      <c r="AG104" s="66"/>
      <c r="AH104" s="67">
        <f t="shared" si="76"/>
        <v>123.89999999999999</v>
      </c>
      <c r="AI104" s="66">
        <f t="shared" si="76"/>
        <v>0</v>
      </c>
      <c r="AJ104" s="67"/>
      <c r="AK104" s="66" t="e">
        <f t="shared" si="64"/>
        <v>#DIV/0!</v>
      </c>
      <c r="AL104" s="66"/>
      <c r="AM104" s="55"/>
      <c r="AN104" s="55"/>
      <c r="AO104" s="67">
        <f t="shared" si="81"/>
        <v>0</v>
      </c>
      <c r="AP104" s="66">
        <f t="shared" si="67"/>
        <v>0</v>
      </c>
      <c r="AQ104" s="65"/>
      <c r="AR104" s="67">
        <f aca="true" t="shared" si="83" ref="AR104:AR148">AH104+AO104</f>
        <v>123.89999999999999</v>
      </c>
      <c r="AS104" s="65" t="e">
        <f t="shared" si="65"/>
        <v>#DIV/0!</v>
      </c>
      <c r="AT104" s="68">
        <f t="shared" si="68"/>
        <v>11.263636363636364</v>
      </c>
      <c r="AU104" s="68">
        <f t="shared" si="66"/>
        <v>135.16363636363636</v>
      </c>
      <c r="AV104" s="8"/>
      <c r="AW104" s="8"/>
      <c r="AX104" s="8"/>
      <c r="AY104" s="8"/>
      <c r="AZ104" s="8"/>
      <c r="BA104" s="8"/>
      <c r="BB104" s="8"/>
    </row>
    <row r="105" spans="1:54" ht="16.5" customHeight="1">
      <c r="A105" s="295"/>
      <c r="B105" s="268"/>
      <c r="C105" s="49" t="s">
        <v>871</v>
      </c>
      <c r="D105" s="63"/>
      <c r="E105" s="63"/>
      <c r="F105" s="63"/>
      <c r="G105" s="63">
        <f>G106+G109</f>
        <v>0</v>
      </c>
      <c r="H105" s="63">
        <f>H106+H109</f>
        <v>0</v>
      </c>
      <c r="I105" s="63">
        <f>I106+I109</f>
        <v>0</v>
      </c>
      <c r="J105" s="78">
        <f t="shared" si="82"/>
        <v>0</v>
      </c>
      <c r="K105" s="63"/>
      <c r="L105" s="63"/>
      <c r="M105" s="63"/>
      <c r="N105" s="63"/>
      <c r="O105" s="63">
        <f>O106+O107+O109</f>
        <v>0</v>
      </c>
      <c r="P105" s="63">
        <f>P106+P109</f>
        <v>0</v>
      </c>
      <c r="Q105" s="78">
        <f t="shared" si="74"/>
        <v>0</v>
      </c>
      <c r="R105" s="63"/>
      <c r="S105" s="63"/>
      <c r="T105" s="63"/>
      <c r="U105" s="62">
        <f t="shared" si="63"/>
        <v>0</v>
      </c>
      <c r="V105" s="78"/>
      <c r="W105" s="78"/>
      <c r="X105" s="63"/>
      <c r="Y105" s="63"/>
      <c r="Z105" s="64"/>
      <c r="AA105" s="65"/>
      <c r="AB105" s="65">
        <f>AB106+AB109</f>
        <v>0</v>
      </c>
      <c r="AC105" s="65">
        <f>AC106+AC109</f>
        <v>0</v>
      </c>
      <c r="AD105" s="65">
        <f>AD106+AD109</f>
        <v>0</v>
      </c>
      <c r="AE105" s="65">
        <f>AE106+AE109</f>
        <v>0</v>
      </c>
      <c r="AF105" s="55"/>
      <c r="AG105" s="66"/>
      <c r="AH105" s="67">
        <f t="shared" si="76"/>
        <v>0</v>
      </c>
      <c r="AI105" s="66">
        <f t="shared" si="76"/>
        <v>0</v>
      </c>
      <c r="AJ105" s="65">
        <f aca="true" t="shared" si="84" ref="AJ105:AQ105">AJ106+AJ107+AJ109</f>
        <v>0</v>
      </c>
      <c r="AK105" s="66" t="e">
        <f t="shared" si="64"/>
        <v>#DIV/0!</v>
      </c>
      <c r="AL105" s="65">
        <f t="shared" si="84"/>
        <v>0</v>
      </c>
      <c r="AM105" s="65">
        <f t="shared" si="84"/>
        <v>0</v>
      </c>
      <c r="AN105" s="65">
        <f t="shared" si="84"/>
        <v>0</v>
      </c>
      <c r="AO105" s="65">
        <f t="shared" si="84"/>
        <v>0</v>
      </c>
      <c r="AP105" s="66">
        <f t="shared" si="67"/>
        <v>0</v>
      </c>
      <c r="AQ105" s="65">
        <f t="shared" si="84"/>
        <v>0</v>
      </c>
      <c r="AR105" s="65"/>
      <c r="AS105" s="65" t="e">
        <f t="shared" si="65"/>
        <v>#DIV/0!</v>
      </c>
      <c r="AT105" s="68">
        <f t="shared" si="68"/>
        <v>0</v>
      </c>
      <c r="AU105" s="68">
        <f t="shared" si="66"/>
        <v>0</v>
      </c>
      <c r="AV105" s="8"/>
      <c r="AW105" s="8"/>
      <c r="AX105" s="8"/>
      <c r="AY105" s="8"/>
      <c r="AZ105" s="8"/>
      <c r="BA105" s="8"/>
      <c r="BB105" s="8"/>
    </row>
    <row r="106" spans="1:54" ht="41.25" customHeight="1">
      <c r="A106" s="61" t="s">
        <v>129</v>
      </c>
      <c r="B106" s="108" t="s">
        <v>130</v>
      </c>
      <c r="C106" s="53" t="s">
        <v>871</v>
      </c>
      <c r="D106" s="63"/>
      <c r="E106" s="63"/>
      <c r="F106" s="63"/>
      <c r="G106" s="63"/>
      <c r="H106" s="63"/>
      <c r="I106" s="63"/>
      <c r="J106" s="78"/>
      <c r="K106" s="63"/>
      <c r="L106" s="63"/>
      <c r="M106" s="63"/>
      <c r="N106" s="63"/>
      <c r="O106" s="63">
        <v>0</v>
      </c>
      <c r="P106" s="63">
        <v>0</v>
      </c>
      <c r="Q106" s="78">
        <f t="shared" si="74"/>
        <v>0</v>
      </c>
      <c r="R106" s="62"/>
      <c r="S106" s="63"/>
      <c r="T106" s="63"/>
      <c r="U106" s="62">
        <f t="shared" si="63"/>
        <v>0</v>
      </c>
      <c r="V106" s="78"/>
      <c r="W106" s="78"/>
      <c r="X106" s="63"/>
      <c r="Y106" s="63"/>
      <c r="Z106" s="64"/>
      <c r="AA106" s="65"/>
      <c r="AB106" s="67">
        <v>0</v>
      </c>
      <c r="AC106" s="65">
        <v>0</v>
      </c>
      <c r="AD106" s="65">
        <v>0</v>
      </c>
      <c r="AE106" s="67"/>
      <c r="AF106" s="55"/>
      <c r="AG106" s="66"/>
      <c r="AH106" s="67">
        <f t="shared" si="76"/>
        <v>0</v>
      </c>
      <c r="AI106" s="66">
        <f t="shared" si="76"/>
        <v>0</v>
      </c>
      <c r="AJ106" s="67"/>
      <c r="AK106" s="66" t="e">
        <f t="shared" si="64"/>
        <v>#DIV/0!</v>
      </c>
      <c r="AL106" s="66"/>
      <c r="AM106" s="55"/>
      <c r="AN106" s="55"/>
      <c r="AO106" s="67"/>
      <c r="AP106" s="66">
        <f t="shared" si="67"/>
        <v>0</v>
      </c>
      <c r="AQ106" s="65"/>
      <c r="AR106" s="67">
        <f>AH106+AO106</f>
        <v>0</v>
      </c>
      <c r="AS106" s="65" t="e">
        <f t="shared" si="65"/>
        <v>#DIV/0!</v>
      </c>
      <c r="AT106" s="68">
        <f t="shared" si="68"/>
        <v>0</v>
      </c>
      <c r="AU106" s="68">
        <f t="shared" si="66"/>
        <v>0</v>
      </c>
      <c r="AV106" s="8"/>
      <c r="AW106" s="8"/>
      <c r="AX106" s="8"/>
      <c r="AY106" s="8"/>
      <c r="AZ106" s="8"/>
      <c r="BA106" s="8"/>
      <c r="BB106" s="8"/>
    </row>
    <row r="107" spans="1:54" ht="17.25" customHeight="1">
      <c r="A107" s="104" t="s">
        <v>131</v>
      </c>
      <c r="B107" s="94" t="s">
        <v>132</v>
      </c>
      <c r="C107" s="53" t="s">
        <v>870</v>
      </c>
      <c r="D107" s="63"/>
      <c r="E107" s="63"/>
      <c r="F107" s="63"/>
      <c r="G107" s="63"/>
      <c r="H107" s="63"/>
      <c r="I107" s="63">
        <v>41.3</v>
      </c>
      <c r="J107" s="78">
        <f t="shared" si="82"/>
        <v>41.3</v>
      </c>
      <c r="K107" s="63"/>
      <c r="L107" s="63"/>
      <c r="M107" s="63"/>
      <c r="N107" s="63"/>
      <c r="O107" s="63"/>
      <c r="P107" s="63">
        <v>41.3</v>
      </c>
      <c r="Q107" s="78">
        <f t="shared" si="74"/>
        <v>41.3</v>
      </c>
      <c r="R107" s="63"/>
      <c r="S107" s="63"/>
      <c r="T107" s="63"/>
      <c r="U107" s="62">
        <f t="shared" si="63"/>
        <v>82.6</v>
      </c>
      <c r="V107" s="78"/>
      <c r="W107" s="78"/>
      <c r="X107" s="63"/>
      <c r="Y107" s="63"/>
      <c r="Z107" s="64"/>
      <c r="AA107" s="65"/>
      <c r="AB107" s="65">
        <v>0</v>
      </c>
      <c r="AC107" s="65"/>
      <c r="AD107" s="65">
        <v>41.3</v>
      </c>
      <c r="AE107" s="67">
        <f t="shared" si="80"/>
        <v>41.3</v>
      </c>
      <c r="AF107" s="55"/>
      <c r="AG107" s="66"/>
      <c r="AH107" s="67">
        <f t="shared" si="76"/>
        <v>123.89999999999999</v>
      </c>
      <c r="AI107" s="66">
        <f t="shared" si="76"/>
        <v>0</v>
      </c>
      <c r="AJ107" s="67"/>
      <c r="AK107" s="66" t="e">
        <f t="shared" si="64"/>
        <v>#DIV/0!</v>
      </c>
      <c r="AL107" s="66"/>
      <c r="AM107" s="55"/>
      <c r="AN107" s="55"/>
      <c r="AO107" s="67">
        <f t="shared" si="81"/>
        <v>0</v>
      </c>
      <c r="AP107" s="66">
        <f t="shared" si="67"/>
        <v>0</v>
      </c>
      <c r="AQ107" s="65"/>
      <c r="AR107" s="67">
        <f t="shared" si="83"/>
        <v>123.89999999999999</v>
      </c>
      <c r="AS107" s="65" t="e">
        <f t="shared" si="65"/>
        <v>#DIV/0!</v>
      </c>
      <c r="AT107" s="68">
        <f t="shared" si="68"/>
        <v>11.263636363636364</v>
      </c>
      <c r="AU107" s="68">
        <f t="shared" si="66"/>
        <v>135.16363636363636</v>
      </c>
      <c r="AV107" s="8"/>
      <c r="AW107" s="8"/>
      <c r="AX107" s="8"/>
      <c r="AY107" s="8"/>
      <c r="AZ107" s="8"/>
      <c r="BA107" s="8"/>
      <c r="BB107" s="8"/>
    </row>
    <row r="108" spans="1:54" ht="18.75" customHeight="1" hidden="1">
      <c r="A108" s="260" t="s">
        <v>133</v>
      </c>
      <c r="B108" s="262" t="s">
        <v>134</v>
      </c>
      <c r="C108" s="53" t="s">
        <v>870</v>
      </c>
      <c r="D108" s="63"/>
      <c r="E108" s="63"/>
      <c r="F108" s="63"/>
      <c r="G108" s="63"/>
      <c r="H108" s="63"/>
      <c r="I108" s="63"/>
      <c r="J108" s="78"/>
      <c r="K108" s="63"/>
      <c r="L108" s="63"/>
      <c r="M108" s="63"/>
      <c r="N108" s="63"/>
      <c r="O108" s="63">
        <v>0</v>
      </c>
      <c r="P108" s="63">
        <v>0</v>
      </c>
      <c r="Q108" s="78">
        <f>N108+O108+P108</f>
        <v>0</v>
      </c>
      <c r="R108" s="63"/>
      <c r="S108" s="63"/>
      <c r="T108" s="63"/>
      <c r="U108" s="62">
        <f t="shared" si="63"/>
        <v>0</v>
      </c>
      <c r="V108" s="78"/>
      <c r="W108" s="78"/>
      <c r="X108" s="63"/>
      <c r="Y108" s="63"/>
      <c r="Z108" s="64"/>
      <c r="AA108" s="65"/>
      <c r="AB108" s="65">
        <v>0</v>
      </c>
      <c r="AC108" s="65">
        <v>0</v>
      </c>
      <c r="AD108" s="65">
        <v>0</v>
      </c>
      <c r="AE108" s="67"/>
      <c r="AF108" s="55"/>
      <c r="AG108" s="66"/>
      <c r="AH108" s="67">
        <f t="shared" si="76"/>
        <v>0</v>
      </c>
      <c r="AI108" s="66">
        <f t="shared" si="76"/>
        <v>0</v>
      </c>
      <c r="AJ108" s="67"/>
      <c r="AK108" s="66" t="e">
        <f t="shared" si="64"/>
        <v>#DIV/0!</v>
      </c>
      <c r="AL108" s="66"/>
      <c r="AM108" s="55"/>
      <c r="AN108" s="55"/>
      <c r="AO108" s="67"/>
      <c r="AP108" s="66">
        <f t="shared" si="67"/>
        <v>0</v>
      </c>
      <c r="AQ108" s="65"/>
      <c r="AR108" s="67">
        <f t="shared" si="83"/>
        <v>0</v>
      </c>
      <c r="AS108" s="65" t="e">
        <f t="shared" si="65"/>
        <v>#DIV/0!</v>
      </c>
      <c r="AT108" s="68">
        <f t="shared" si="68"/>
        <v>0</v>
      </c>
      <c r="AU108" s="68">
        <f t="shared" si="66"/>
        <v>0</v>
      </c>
      <c r="AV108" s="8"/>
      <c r="AW108" s="8"/>
      <c r="AX108" s="8"/>
      <c r="AY108" s="8"/>
      <c r="AZ108" s="8"/>
      <c r="BA108" s="8"/>
      <c r="BB108" s="8"/>
    </row>
    <row r="109" spans="1:54" ht="28.5" customHeight="1" hidden="1">
      <c r="A109" s="261"/>
      <c r="B109" s="263"/>
      <c r="C109" s="53" t="s">
        <v>871</v>
      </c>
      <c r="D109" s="63"/>
      <c r="E109" s="63"/>
      <c r="F109" s="63"/>
      <c r="G109" s="63"/>
      <c r="H109" s="63"/>
      <c r="I109" s="63"/>
      <c r="J109" s="78"/>
      <c r="K109" s="63"/>
      <c r="L109" s="63"/>
      <c r="M109" s="63"/>
      <c r="N109" s="63"/>
      <c r="O109" s="63">
        <v>0</v>
      </c>
      <c r="P109" s="63">
        <v>0</v>
      </c>
      <c r="Q109" s="78">
        <f>N109+O109+P109</f>
        <v>0</v>
      </c>
      <c r="R109" s="63"/>
      <c r="S109" s="63"/>
      <c r="T109" s="63"/>
      <c r="U109" s="62">
        <f t="shared" si="63"/>
        <v>0</v>
      </c>
      <c r="V109" s="78"/>
      <c r="W109" s="78"/>
      <c r="X109" s="63"/>
      <c r="Y109" s="63"/>
      <c r="Z109" s="64"/>
      <c r="AA109" s="65"/>
      <c r="AB109" s="65">
        <v>0</v>
      </c>
      <c r="AC109" s="65">
        <v>0</v>
      </c>
      <c r="AD109" s="65">
        <v>0</v>
      </c>
      <c r="AE109" s="67"/>
      <c r="AF109" s="55"/>
      <c r="AG109" s="66"/>
      <c r="AH109" s="67">
        <f t="shared" si="76"/>
        <v>0</v>
      </c>
      <c r="AI109" s="66">
        <f t="shared" si="76"/>
        <v>0</v>
      </c>
      <c r="AJ109" s="67"/>
      <c r="AK109" s="66" t="e">
        <f t="shared" si="64"/>
        <v>#DIV/0!</v>
      </c>
      <c r="AL109" s="66"/>
      <c r="AM109" s="55"/>
      <c r="AN109" s="55"/>
      <c r="AO109" s="67"/>
      <c r="AP109" s="66">
        <f t="shared" si="67"/>
        <v>0</v>
      </c>
      <c r="AQ109" s="65"/>
      <c r="AR109" s="67">
        <f t="shared" si="83"/>
        <v>0</v>
      </c>
      <c r="AS109" s="65" t="e">
        <f t="shared" si="65"/>
        <v>#DIV/0!</v>
      </c>
      <c r="AT109" s="68">
        <f t="shared" si="68"/>
        <v>0</v>
      </c>
      <c r="AU109" s="68">
        <f t="shared" si="66"/>
        <v>0</v>
      </c>
      <c r="AV109" s="8"/>
      <c r="AW109" s="8"/>
      <c r="AX109" s="8"/>
      <c r="AY109" s="8"/>
      <c r="AZ109" s="8"/>
      <c r="BA109" s="8"/>
      <c r="BB109" s="8"/>
    </row>
    <row r="110" spans="1:54" ht="33" customHeight="1" hidden="1">
      <c r="A110" s="104" t="s">
        <v>135</v>
      </c>
      <c r="B110" s="94" t="s">
        <v>136</v>
      </c>
      <c r="C110" s="53" t="s">
        <v>871</v>
      </c>
      <c r="D110" s="63"/>
      <c r="E110" s="63"/>
      <c r="F110" s="63"/>
      <c r="G110" s="63"/>
      <c r="H110" s="63"/>
      <c r="I110" s="63"/>
      <c r="J110" s="78">
        <f t="shared" si="82"/>
        <v>0</v>
      </c>
      <c r="K110" s="63"/>
      <c r="L110" s="63"/>
      <c r="M110" s="63"/>
      <c r="N110" s="63"/>
      <c r="O110" s="63"/>
      <c r="P110" s="63"/>
      <c r="Q110" s="78">
        <f t="shared" si="74"/>
        <v>0</v>
      </c>
      <c r="R110" s="63"/>
      <c r="S110" s="63"/>
      <c r="T110" s="63"/>
      <c r="U110" s="62">
        <f t="shared" si="63"/>
        <v>0</v>
      </c>
      <c r="V110" s="78"/>
      <c r="W110" s="78"/>
      <c r="X110" s="63"/>
      <c r="Y110" s="63"/>
      <c r="Z110" s="64"/>
      <c r="AA110" s="65"/>
      <c r="AB110" s="65"/>
      <c r="AC110" s="65"/>
      <c r="AD110" s="65"/>
      <c r="AE110" s="67">
        <f t="shared" si="80"/>
        <v>0</v>
      </c>
      <c r="AF110" s="55"/>
      <c r="AG110" s="66"/>
      <c r="AH110" s="67">
        <f t="shared" si="76"/>
        <v>0</v>
      </c>
      <c r="AI110" s="66">
        <f t="shared" si="76"/>
        <v>0</v>
      </c>
      <c r="AJ110" s="67"/>
      <c r="AK110" s="66" t="e">
        <f t="shared" si="64"/>
        <v>#DIV/0!</v>
      </c>
      <c r="AL110" s="66"/>
      <c r="AM110" s="55"/>
      <c r="AN110" s="55"/>
      <c r="AO110" s="67">
        <f t="shared" si="81"/>
        <v>0</v>
      </c>
      <c r="AP110" s="66">
        <f t="shared" si="67"/>
        <v>0</v>
      </c>
      <c r="AQ110" s="65"/>
      <c r="AR110" s="67">
        <f t="shared" si="83"/>
        <v>0</v>
      </c>
      <c r="AS110" s="65" t="e">
        <f t="shared" si="65"/>
        <v>#DIV/0!</v>
      </c>
      <c r="AT110" s="68">
        <f t="shared" si="68"/>
        <v>0</v>
      </c>
      <c r="AU110" s="68">
        <f t="shared" si="66"/>
        <v>0</v>
      </c>
      <c r="AV110" s="8"/>
      <c r="AW110" s="8"/>
      <c r="AX110" s="8"/>
      <c r="AY110" s="8"/>
      <c r="AZ110" s="8"/>
      <c r="BA110" s="8"/>
      <c r="BB110" s="8"/>
    </row>
    <row r="111" spans="1:54" ht="63.75" customHeight="1">
      <c r="A111" s="104" t="s">
        <v>137</v>
      </c>
      <c r="B111" s="94" t="s">
        <v>138</v>
      </c>
      <c r="C111" s="53" t="s">
        <v>870</v>
      </c>
      <c r="D111" s="63"/>
      <c r="E111" s="63"/>
      <c r="F111" s="63"/>
      <c r="G111" s="63"/>
      <c r="H111" s="63"/>
      <c r="I111" s="63">
        <v>6.3</v>
      </c>
      <c r="J111" s="78">
        <f t="shared" si="82"/>
        <v>6.3</v>
      </c>
      <c r="K111" s="63"/>
      <c r="L111" s="63"/>
      <c r="M111" s="63"/>
      <c r="N111" s="63"/>
      <c r="O111" s="63">
        <v>0.1</v>
      </c>
      <c r="P111" s="63">
        <v>6.2</v>
      </c>
      <c r="Q111" s="78">
        <f t="shared" si="74"/>
        <v>6.3</v>
      </c>
      <c r="R111" s="63"/>
      <c r="S111" s="63"/>
      <c r="T111" s="63"/>
      <c r="U111" s="62">
        <f t="shared" si="63"/>
        <v>12.6</v>
      </c>
      <c r="V111" s="78"/>
      <c r="W111" s="78"/>
      <c r="X111" s="63"/>
      <c r="Y111" s="63"/>
      <c r="Z111" s="64"/>
      <c r="AA111" s="65"/>
      <c r="AB111" s="65">
        <v>0</v>
      </c>
      <c r="AC111" s="65">
        <v>0</v>
      </c>
      <c r="AD111" s="65">
        <v>6.3</v>
      </c>
      <c r="AE111" s="67">
        <f t="shared" si="80"/>
        <v>6.3</v>
      </c>
      <c r="AF111" s="55"/>
      <c r="AG111" s="66"/>
      <c r="AH111" s="67">
        <f t="shared" si="76"/>
        <v>18.9</v>
      </c>
      <c r="AI111" s="66">
        <f t="shared" si="76"/>
        <v>0</v>
      </c>
      <c r="AJ111" s="67"/>
      <c r="AK111" s="66" t="e">
        <f t="shared" si="64"/>
        <v>#DIV/0!</v>
      </c>
      <c r="AL111" s="66"/>
      <c r="AM111" s="55"/>
      <c r="AN111" s="55"/>
      <c r="AO111" s="67">
        <f t="shared" si="81"/>
        <v>0</v>
      </c>
      <c r="AP111" s="66">
        <f t="shared" si="67"/>
        <v>0</v>
      </c>
      <c r="AQ111" s="65"/>
      <c r="AR111" s="67">
        <f t="shared" si="83"/>
        <v>18.9</v>
      </c>
      <c r="AS111" s="65" t="e">
        <f t="shared" si="65"/>
        <v>#DIV/0!</v>
      </c>
      <c r="AT111" s="68">
        <f t="shared" si="68"/>
        <v>1.718181818181818</v>
      </c>
      <c r="AU111" s="68">
        <f t="shared" si="66"/>
        <v>20.618181818181817</v>
      </c>
      <c r="AV111" s="8"/>
      <c r="AW111" s="8"/>
      <c r="AX111" s="8"/>
      <c r="AY111" s="8"/>
      <c r="AZ111" s="8"/>
      <c r="BA111" s="8"/>
      <c r="BB111" s="8"/>
    </row>
    <row r="112" spans="1:54" ht="20.25" customHeight="1" hidden="1">
      <c r="A112" s="104" t="s">
        <v>139</v>
      </c>
      <c r="B112" s="94" t="s">
        <v>140</v>
      </c>
      <c r="C112" s="53" t="s">
        <v>870</v>
      </c>
      <c r="D112" s="63"/>
      <c r="E112" s="63"/>
      <c r="F112" s="63"/>
      <c r="G112" s="63"/>
      <c r="H112" s="63"/>
      <c r="I112" s="63"/>
      <c r="J112" s="78">
        <f t="shared" si="82"/>
        <v>0</v>
      </c>
      <c r="K112" s="63"/>
      <c r="L112" s="63"/>
      <c r="M112" s="63"/>
      <c r="N112" s="63"/>
      <c r="O112" s="63"/>
      <c r="P112" s="63"/>
      <c r="Q112" s="78"/>
      <c r="R112" s="63"/>
      <c r="S112" s="63"/>
      <c r="T112" s="63"/>
      <c r="U112" s="62">
        <f t="shared" si="63"/>
        <v>0</v>
      </c>
      <c r="V112" s="78"/>
      <c r="W112" s="78"/>
      <c r="X112" s="63"/>
      <c r="Y112" s="63"/>
      <c r="Z112" s="64"/>
      <c r="AA112" s="65"/>
      <c r="AB112" s="65"/>
      <c r="AC112" s="65"/>
      <c r="AD112" s="65"/>
      <c r="AE112" s="67"/>
      <c r="AF112" s="55"/>
      <c r="AG112" s="66"/>
      <c r="AH112" s="67">
        <f t="shared" si="76"/>
        <v>0</v>
      </c>
      <c r="AI112" s="66"/>
      <c r="AJ112" s="67"/>
      <c r="AK112" s="66" t="e">
        <f t="shared" si="64"/>
        <v>#DIV/0!</v>
      </c>
      <c r="AL112" s="66"/>
      <c r="AM112" s="55"/>
      <c r="AN112" s="55"/>
      <c r="AO112" s="67"/>
      <c r="AP112" s="66">
        <f t="shared" si="67"/>
        <v>0</v>
      </c>
      <c r="AQ112" s="65"/>
      <c r="AR112" s="67"/>
      <c r="AS112" s="65" t="e">
        <f t="shared" si="65"/>
        <v>#DIV/0!</v>
      </c>
      <c r="AT112" s="68">
        <f t="shared" si="68"/>
        <v>0</v>
      </c>
      <c r="AU112" s="68">
        <f t="shared" si="66"/>
        <v>0</v>
      </c>
      <c r="AV112" s="8"/>
      <c r="AW112" s="8"/>
      <c r="AX112" s="8"/>
      <c r="AY112" s="8"/>
      <c r="AZ112" s="8"/>
      <c r="BA112" s="8"/>
      <c r="BB112" s="8"/>
    </row>
    <row r="113" spans="1:54" ht="18.75" customHeight="1">
      <c r="A113" s="104" t="s">
        <v>141</v>
      </c>
      <c r="B113" s="94" t="s">
        <v>142</v>
      </c>
      <c r="C113" s="53" t="s">
        <v>870</v>
      </c>
      <c r="D113" s="63"/>
      <c r="E113" s="63">
        <v>1012.5</v>
      </c>
      <c r="F113" s="63"/>
      <c r="G113" s="63">
        <v>14.5</v>
      </c>
      <c r="H113" s="63">
        <v>80.6</v>
      </c>
      <c r="I113" s="63">
        <v>260.3</v>
      </c>
      <c r="J113" s="78">
        <f t="shared" si="82"/>
        <v>355.4</v>
      </c>
      <c r="K113" s="63"/>
      <c r="L113" s="63"/>
      <c r="M113" s="63"/>
      <c r="N113" s="63">
        <v>389.3</v>
      </c>
      <c r="O113" s="63">
        <v>-21.2</v>
      </c>
      <c r="P113" s="63">
        <v>249.2</v>
      </c>
      <c r="Q113" s="78">
        <f t="shared" si="74"/>
        <v>617.3</v>
      </c>
      <c r="R113" s="63"/>
      <c r="S113" s="63"/>
      <c r="T113" s="63"/>
      <c r="U113" s="62">
        <f t="shared" si="63"/>
        <v>972.6999999999999</v>
      </c>
      <c r="V113" s="78"/>
      <c r="W113" s="78"/>
      <c r="X113" s="76"/>
      <c r="Y113" s="63"/>
      <c r="Z113" s="64"/>
      <c r="AA113" s="65" t="e">
        <f>U113/F113*100</f>
        <v>#DIV/0!</v>
      </c>
      <c r="AB113" s="65">
        <v>22.1</v>
      </c>
      <c r="AC113" s="65">
        <v>30.6</v>
      </c>
      <c r="AD113" s="65">
        <v>6105.5</v>
      </c>
      <c r="AE113" s="67">
        <f t="shared" si="80"/>
        <v>6158.2</v>
      </c>
      <c r="AF113" s="55"/>
      <c r="AG113" s="66"/>
      <c r="AH113" s="67">
        <f t="shared" si="76"/>
        <v>7130.9</v>
      </c>
      <c r="AI113" s="66">
        <f t="shared" si="76"/>
        <v>0</v>
      </c>
      <c r="AJ113" s="67"/>
      <c r="AK113" s="66" t="e">
        <f t="shared" si="64"/>
        <v>#DIV/0!</v>
      </c>
      <c r="AL113" s="66"/>
      <c r="AM113" s="55"/>
      <c r="AN113" s="55"/>
      <c r="AO113" s="67">
        <f t="shared" si="81"/>
        <v>0</v>
      </c>
      <c r="AP113" s="66">
        <f t="shared" si="67"/>
        <v>0</v>
      </c>
      <c r="AQ113" s="65"/>
      <c r="AR113" s="67">
        <f t="shared" si="83"/>
        <v>7130.9</v>
      </c>
      <c r="AS113" s="65" t="e">
        <f t="shared" si="65"/>
        <v>#DIV/0!</v>
      </c>
      <c r="AT113" s="68">
        <f t="shared" si="68"/>
        <v>648.2636363636364</v>
      </c>
      <c r="AU113" s="68">
        <f t="shared" si="66"/>
        <v>7779.163636363636</v>
      </c>
      <c r="AV113" s="8"/>
      <c r="AW113" s="8"/>
      <c r="AX113" s="8"/>
      <c r="AY113" s="8"/>
      <c r="AZ113" s="8"/>
      <c r="BA113" s="8"/>
      <c r="BB113" s="8"/>
    </row>
    <row r="114" spans="1:54" ht="30.75" customHeight="1">
      <c r="A114" s="104" t="s">
        <v>143</v>
      </c>
      <c r="B114" s="94" t="s">
        <v>144</v>
      </c>
      <c r="C114" s="56" t="s">
        <v>870</v>
      </c>
      <c r="D114" s="63"/>
      <c r="E114" s="63">
        <v>116</v>
      </c>
      <c r="F114" s="63"/>
      <c r="G114" s="63"/>
      <c r="H114" s="63">
        <v>72.7</v>
      </c>
      <c r="I114" s="63">
        <v>0.2</v>
      </c>
      <c r="J114" s="78">
        <f t="shared" si="82"/>
        <v>72.9</v>
      </c>
      <c r="K114" s="63"/>
      <c r="L114" s="63"/>
      <c r="M114" s="63"/>
      <c r="N114" s="63">
        <v>53.3</v>
      </c>
      <c r="O114" s="63">
        <v>-0.5</v>
      </c>
      <c r="P114" s="63">
        <v>-7</v>
      </c>
      <c r="Q114" s="78">
        <f t="shared" si="74"/>
        <v>45.8</v>
      </c>
      <c r="R114" s="63"/>
      <c r="S114" s="63"/>
      <c r="T114" s="63"/>
      <c r="U114" s="62">
        <f t="shared" si="63"/>
        <v>118.7</v>
      </c>
      <c r="V114" s="78">
        <f>K114+R114</f>
        <v>0</v>
      </c>
      <c r="W114" s="78"/>
      <c r="X114" s="76"/>
      <c r="Y114" s="63"/>
      <c r="Z114" s="64"/>
      <c r="AA114" s="65" t="e">
        <f>U114/F114*100</f>
        <v>#DIV/0!</v>
      </c>
      <c r="AB114" s="65">
        <v>0.2</v>
      </c>
      <c r="AC114" s="65">
        <v>0.2</v>
      </c>
      <c r="AD114" s="65">
        <v>4.6</v>
      </c>
      <c r="AE114" s="67">
        <f t="shared" si="80"/>
        <v>5</v>
      </c>
      <c r="AF114" s="65"/>
      <c r="AG114" s="66"/>
      <c r="AH114" s="67">
        <f t="shared" si="76"/>
        <v>123.7</v>
      </c>
      <c r="AI114" s="66">
        <f t="shared" si="76"/>
        <v>0</v>
      </c>
      <c r="AJ114" s="67"/>
      <c r="AK114" s="66" t="e">
        <f t="shared" si="64"/>
        <v>#DIV/0!</v>
      </c>
      <c r="AL114" s="66"/>
      <c r="AM114" s="55"/>
      <c r="AN114" s="55"/>
      <c r="AO114" s="67">
        <f t="shared" si="81"/>
        <v>0</v>
      </c>
      <c r="AP114" s="66">
        <f t="shared" si="67"/>
        <v>0</v>
      </c>
      <c r="AQ114" s="65"/>
      <c r="AR114" s="67">
        <f t="shared" si="83"/>
        <v>123.7</v>
      </c>
      <c r="AS114" s="65" t="e">
        <f t="shared" si="65"/>
        <v>#DIV/0!</v>
      </c>
      <c r="AT114" s="68">
        <f t="shared" si="68"/>
        <v>11.245454545454546</v>
      </c>
      <c r="AU114" s="68">
        <f t="shared" si="66"/>
        <v>134.94545454545454</v>
      </c>
      <c r="AV114" s="8"/>
      <c r="AW114" s="8"/>
      <c r="AX114" s="8"/>
      <c r="AY114" s="8"/>
      <c r="AZ114" s="8"/>
      <c r="BA114" s="8"/>
      <c r="BB114" s="8"/>
    </row>
    <row r="115" spans="1:54" ht="19.5" customHeight="1">
      <c r="A115" s="104" t="s">
        <v>145</v>
      </c>
      <c r="B115" s="94" t="s">
        <v>146</v>
      </c>
      <c r="C115" s="56" t="s">
        <v>870</v>
      </c>
      <c r="D115" s="63"/>
      <c r="E115" s="63">
        <v>92311.4</v>
      </c>
      <c r="F115" s="63"/>
      <c r="G115" s="63">
        <v>50.1</v>
      </c>
      <c r="H115" s="63">
        <v>0.9</v>
      </c>
      <c r="I115" s="63">
        <v>188.7</v>
      </c>
      <c r="J115" s="78">
        <f t="shared" si="82"/>
        <v>239.7</v>
      </c>
      <c r="K115" s="63"/>
      <c r="L115" s="63"/>
      <c r="M115" s="63"/>
      <c r="N115" s="63">
        <v>64.9</v>
      </c>
      <c r="O115" s="63">
        <v>13.8</v>
      </c>
      <c r="P115" s="63">
        <v>128.4</v>
      </c>
      <c r="Q115" s="78">
        <f t="shared" si="74"/>
        <v>207.10000000000002</v>
      </c>
      <c r="R115" s="63"/>
      <c r="S115" s="63"/>
      <c r="T115" s="63"/>
      <c r="U115" s="62">
        <f t="shared" si="63"/>
        <v>446.8</v>
      </c>
      <c r="V115" s="78">
        <f>K115+R115</f>
        <v>0</v>
      </c>
      <c r="W115" s="78"/>
      <c r="X115" s="76"/>
      <c r="Y115" s="63"/>
      <c r="Z115" s="64"/>
      <c r="AA115" s="65" t="e">
        <f>U115/F115*100</f>
        <v>#DIV/0!</v>
      </c>
      <c r="AB115" s="65">
        <v>121.8</v>
      </c>
      <c r="AC115" s="65">
        <v>-0.3</v>
      </c>
      <c r="AD115" s="65">
        <v>11059</v>
      </c>
      <c r="AE115" s="67">
        <f t="shared" si="80"/>
        <v>11180.5</v>
      </c>
      <c r="AF115" s="65"/>
      <c r="AG115" s="66"/>
      <c r="AH115" s="67">
        <f t="shared" si="76"/>
        <v>11627.3</v>
      </c>
      <c r="AI115" s="66">
        <f t="shared" si="76"/>
        <v>0</v>
      </c>
      <c r="AJ115" s="67"/>
      <c r="AK115" s="66" t="e">
        <f t="shared" si="64"/>
        <v>#DIV/0!</v>
      </c>
      <c r="AL115" s="66"/>
      <c r="AM115" s="55"/>
      <c r="AN115" s="55"/>
      <c r="AO115" s="67">
        <f t="shared" si="81"/>
        <v>0</v>
      </c>
      <c r="AP115" s="66">
        <f t="shared" si="67"/>
        <v>0</v>
      </c>
      <c r="AQ115" s="65"/>
      <c r="AR115" s="67">
        <f t="shared" si="83"/>
        <v>11627.3</v>
      </c>
      <c r="AS115" s="65" t="e">
        <f t="shared" si="65"/>
        <v>#DIV/0!</v>
      </c>
      <c r="AT115" s="68">
        <f t="shared" si="68"/>
        <v>1057.0272727272727</v>
      </c>
      <c r="AU115" s="68">
        <f t="shared" si="66"/>
        <v>12684.327272727272</v>
      </c>
      <c r="AV115" s="8"/>
      <c r="AW115" s="8"/>
      <c r="AX115" s="8"/>
      <c r="AY115" s="8"/>
      <c r="AZ115" s="8"/>
      <c r="BA115" s="8"/>
      <c r="BB115" s="8"/>
    </row>
    <row r="116" spans="1:54" ht="27" customHeight="1">
      <c r="A116" s="104" t="s">
        <v>147</v>
      </c>
      <c r="B116" s="94" t="s">
        <v>148</v>
      </c>
      <c r="C116" s="56" t="s">
        <v>870</v>
      </c>
      <c r="D116" s="63"/>
      <c r="E116" s="63"/>
      <c r="F116" s="63"/>
      <c r="G116" s="63">
        <v>2.7</v>
      </c>
      <c r="H116" s="63">
        <v>16.2</v>
      </c>
      <c r="I116" s="63">
        <v>19.2</v>
      </c>
      <c r="J116" s="78">
        <f t="shared" si="82"/>
        <v>38.099999999999994</v>
      </c>
      <c r="K116" s="63"/>
      <c r="L116" s="63"/>
      <c r="M116" s="63"/>
      <c r="N116" s="63">
        <v>4.3</v>
      </c>
      <c r="O116" s="63">
        <v>2.3</v>
      </c>
      <c r="P116" s="63"/>
      <c r="Q116" s="78">
        <f t="shared" si="74"/>
        <v>6.6</v>
      </c>
      <c r="R116" s="63"/>
      <c r="S116" s="63"/>
      <c r="T116" s="63"/>
      <c r="U116" s="62">
        <f t="shared" si="63"/>
        <v>44.699999999999996</v>
      </c>
      <c r="V116" s="78"/>
      <c r="W116" s="78"/>
      <c r="X116" s="63"/>
      <c r="Y116" s="63"/>
      <c r="Z116" s="64"/>
      <c r="AA116" s="65"/>
      <c r="AB116" s="65">
        <v>1</v>
      </c>
      <c r="AC116" s="65">
        <v>2</v>
      </c>
      <c r="AD116" s="65">
        <v>0.2</v>
      </c>
      <c r="AE116" s="67">
        <f t="shared" si="80"/>
        <v>3.2</v>
      </c>
      <c r="AF116" s="65"/>
      <c r="AG116" s="66"/>
      <c r="AH116" s="67">
        <f t="shared" si="76"/>
        <v>47.9</v>
      </c>
      <c r="AI116" s="66">
        <f t="shared" si="76"/>
        <v>0</v>
      </c>
      <c r="AJ116" s="67"/>
      <c r="AK116" s="66" t="e">
        <f t="shared" si="64"/>
        <v>#DIV/0!</v>
      </c>
      <c r="AL116" s="55"/>
      <c r="AM116" s="55"/>
      <c r="AN116" s="55"/>
      <c r="AO116" s="67">
        <f t="shared" si="81"/>
        <v>0</v>
      </c>
      <c r="AP116" s="66">
        <f t="shared" si="67"/>
        <v>0</v>
      </c>
      <c r="AQ116" s="65"/>
      <c r="AR116" s="67">
        <f t="shared" si="83"/>
        <v>47.9</v>
      </c>
      <c r="AS116" s="65" t="e">
        <f t="shared" si="65"/>
        <v>#DIV/0!</v>
      </c>
      <c r="AT116" s="68">
        <f t="shared" si="68"/>
        <v>4.3545454545454545</v>
      </c>
      <c r="AU116" s="68">
        <f t="shared" si="66"/>
        <v>52.25454545454545</v>
      </c>
      <c r="AV116" s="8"/>
      <c r="AW116" s="8"/>
      <c r="AX116" s="8"/>
      <c r="AY116" s="8"/>
      <c r="AZ116" s="8"/>
      <c r="BA116" s="8"/>
      <c r="BB116" s="8"/>
    </row>
    <row r="117" spans="1:54" ht="39.75" customHeight="1">
      <c r="A117" s="131" t="s">
        <v>149</v>
      </c>
      <c r="B117" s="94" t="s">
        <v>150</v>
      </c>
      <c r="C117" s="53" t="s">
        <v>871</v>
      </c>
      <c r="D117" s="126">
        <v>946.1</v>
      </c>
      <c r="E117" s="126">
        <v>836.4</v>
      </c>
      <c r="F117" s="126">
        <v>946.1</v>
      </c>
      <c r="G117" s="63">
        <v>135</v>
      </c>
      <c r="H117" s="63">
        <v>424.4</v>
      </c>
      <c r="I117" s="63">
        <v>317.8</v>
      </c>
      <c r="J117" s="78">
        <f t="shared" si="82"/>
        <v>877.2</v>
      </c>
      <c r="K117" s="63"/>
      <c r="L117" s="63" t="e">
        <f>J117/K117*100</f>
        <v>#DIV/0!</v>
      </c>
      <c r="M117" s="63">
        <f>J117/F117*100</f>
        <v>92.7174717260332</v>
      </c>
      <c r="N117" s="63">
        <v>25.1</v>
      </c>
      <c r="O117" s="63">
        <v>23.5</v>
      </c>
      <c r="P117" s="63">
        <v>358.1</v>
      </c>
      <c r="Q117" s="78">
        <f t="shared" si="74"/>
        <v>406.70000000000005</v>
      </c>
      <c r="R117" s="63"/>
      <c r="S117" s="63">
        <f>Q117/F117*100</f>
        <v>42.9869992601205</v>
      </c>
      <c r="T117" s="63"/>
      <c r="U117" s="62">
        <f t="shared" si="63"/>
        <v>1283.9</v>
      </c>
      <c r="V117" s="78">
        <f>K117+R117</f>
        <v>0</v>
      </c>
      <c r="W117" s="78"/>
      <c r="X117" s="76" t="e">
        <f>U117/V117*100</f>
        <v>#DIV/0!</v>
      </c>
      <c r="Y117" s="63">
        <f>U117/F117*100</f>
        <v>135.7044709861537</v>
      </c>
      <c r="Z117" s="64" t="e">
        <f>U117/V117*100</f>
        <v>#DIV/0!</v>
      </c>
      <c r="AA117" s="65">
        <f>U117/F117*100</f>
        <v>135.7044709861537</v>
      </c>
      <c r="AB117" s="65">
        <v>534.4</v>
      </c>
      <c r="AC117" s="65">
        <v>17.1</v>
      </c>
      <c r="AD117" s="65">
        <v>631.6</v>
      </c>
      <c r="AE117" s="67">
        <f t="shared" si="80"/>
        <v>1183.1</v>
      </c>
      <c r="AF117" s="127"/>
      <c r="AG117" s="66" t="e">
        <f>AE117/AF117*100</f>
        <v>#DIV/0!</v>
      </c>
      <c r="AH117" s="67">
        <f t="shared" si="76"/>
        <v>2467</v>
      </c>
      <c r="AI117" s="66">
        <f t="shared" si="76"/>
        <v>0</v>
      </c>
      <c r="AJ117" s="67" t="e">
        <f>AH117/AI117*100</f>
        <v>#DIV/0!</v>
      </c>
      <c r="AK117" s="66">
        <f t="shared" si="64"/>
        <v>260.75467709544444</v>
      </c>
      <c r="AL117" s="55"/>
      <c r="AM117" s="55"/>
      <c r="AN117" s="55"/>
      <c r="AO117" s="67">
        <f t="shared" si="81"/>
        <v>0</v>
      </c>
      <c r="AP117" s="66">
        <f t="shared" si="67"/>
        <v>946.1</v>
      </c>
      <c r="AQ117" s="65"/>
      <c r="AR117" s="67">
        <f t="shared" si="83"/>
        <v>2467</v>
      </c>
      <c r="AS117" s="65">
        <f t="shared" si="65"/>
        <v>260.75467709544444</v>
      </c>
      <c r="AT117" s="92" t="s">
        <v>7</v>
      </c>
      <c r="AU117" s="92">
        <v>22342.9</v>
      </c>
      <c r="AV117" s="8"/>
      <c r="AW117" s="8"/>
      <c r="AX117" s="8"/>
      <c r="AY117" s="8"/>
      <c r="AZ117" s="8"/>
      <c r="BA117" s="8"/>
      <c r="BB117" s="8"/>
    </row>
    <row r="118" spans="1:54" ht="22.5" customHeight="1" hidden="1">
      <c r="A118" s="104" t="s">
        <v>151</v>
      </c>
      <c r="B118" s="94" t="s">
        <v>152</v>
      </c>
      <c r="C118" s="56" t="s">
        <v>870</v>
      </c>
      <c r="D118" s="63"/>
      <c r="E118" s="63"/>
      <c r="F118" s="63"/>
      <c r="G118" s="63"/>
      <c r="H118" s="63"/>
      <c r="I118" s="63"/>
      <c r="J118" s="78"/>
      <c r="K118" s="63"/>
      <c r="L118" s="63" t="e">
        <f>J118/K118*100</f>
        <v>#DIV/0!</v>
      </c>
      <c r="M118" s="63" t="e">
        <f>J118/F118*100</f>
        <v>#DIV/0!</v>
      </c>
      <c r="N118" s="63"/>
      <c r="O118" s="63"/>
      <c r="P118" s="63"/>
      <c r="Q118" s="78">
        <f t="shared" si="74"/>
        <v>0</v>
      </c>
      <c r="R118" s="63"/>
      <c r="S118" s="63" t="e">
        <f>Q118/F118*100</f>
        <v>#DIV/0!</v>
      </c>
      <c r="T118" s="63"/>
      <c r="U118" s="62">
        <f t="shared" si="63"/>
        <v>0</v>
      </c>
      <c r="V118" s="78"/>
      <c r="W118" s="78"/>
      <c r="X118" s="63"/>
      <c r="Y118" s="63" t="e">
        <f>U118/F118*100</f>
        <v>#DIV/0!</v>
      </c>
      <c r="Z118" s="64" t="e">
        <f>U118/V118*100</f>
        <v>#DIV/0!</v>
      </c>
      <c r="AA118" s="65" t="e">
        <f>U118/F118*100</f>
        <v>#DIV/0!</v>
      </c>
      <c r="AB118" s="65"/>
      <c r="AC118" s="65">
        <v>0</v>
      </c>
      <c r="AD118" s="65"/>
      <c r="AE118" s="67"/>
      <c r="AF118" s="65"/>
      <c r="AG118" s="66"/>
      <c r="AH118" s="67">
        <f t="shared" si="76"/>
        <v>0</v>
      </c>
      <c r="AI118" s="66">
        <f t="shared" si="76"/>
        <v>0</v>
      </c>
      <c r="AJ118" s="67" t="e">
        <f>AH118/AI118*100</f>
        <v>#DIV/0!</v>
      </c>
      <c r="AK118" s="66" t="e">
        <f t="shared" si="64"/>
        <v>#DIV/0!</v>
      </c>
      <c r="AL118" s="55"/>
      <c r="AM118" s="55"/>
      <c r="AN118" s="55"/>
      <c r="AO118" s="67">
        <f t="shared" si="81"/>
        <v>0</v>
      </c>
      <c r="AP118" s="66">
        <f t="shared" si="67"/>
        <v>0</v>
      </c>
      <c r="AQ118" s="65"/>
      <c r="AR118" s="67">
        <f t="shared" si="83"/>
        <v>0</v>
      </c>
      <c r="AS118" s="65" t="e">
        <f t="shared" si="65"/>
        <v>#DIV/0!</v>
      </c>
      <c r="AT118" s="68">
        <f t="shared" si="68"/>
        <v>0</v>
      </c>
      <c r="AU118" s="68">
        <f t="shared" si="66"/>
        <v>0</v>
      </c>
      <c r="AV118" s="8"/>
      <c r="AW118" s="8"/>
      <c r="AX118" s="8"/>
      <c r="AY118" s="8"/>
      <c r="AZ118" s="8"/>
      <c r="BA118" s="8"/>
      <c r="BB118" s="8"/>
    </row>
    <row r="119" spans="1:54" ht="60.75" customHeight="1">
      <c r="A119" s="131" t="s">
        <v>153</v>
      </c>
      <c r="B119" s="132" t="s">
        <v>154</v>
      </c>
      <c r="C119" s="56" t="s">
        <v>870</v>
      </c>
      <c r="D119" s="63"/>
      <c r="E119" s="63"/>
      <c r="F119" s="63"/>
      <c r="G119" s="63"/>
      <c r="H119" s="63"/>
      <c r="I119" s="63"/>
      <c r="J119" s="78"/>
      <c r="K119" s="63"/>
      <c r="L119" s="63"/>
      <c r="M119" s="63"/>
      <c r="N119" s="63">
        <v>0.4</v>
      </c>
      <c r="O119" s="63"/>
      <c r="P119" s="63"/>
      <c r="Q119" s="78"/>
      <c r="R119" s="63"/>
      <c r="S119" s="63"/>
      <c r="T119" s="63"/>
      <c r="U119" s="62">
        <f t="shared" si="63"/>
        <v>0</v>
      </c>
      <c r="V119" s="78"/>
      <c r="W119" s="78"/>
      <c r="X119" s="63"/>
      <c r="Y119" s="63"/>
      <c r="Z119" s="64"/>
      <c r="AA119" s="65"/>
      <c r="AB119" s="65"/>
      <c r="AC119" s="65"/>
      <c r="AD119" s="65"/>
      <c r="AE119" s="67"/>
      <c r="AF119" s="65"/>
      <c r="AG119" s="66"/>
      <c r="AH119" s="67">
        <f t="shared" si="76"/>
        <v>0</v>
      </c>
      <c r="AI119" s="66"/>
      <c r="AJ119" s="67"/>
      <c r="AK119" s="66" t="e">
        <f t="shared" si="64"/>
        <v>#DIV/0!</v>
      </c>
      <c r="AL119" s="55"/>
      <c r="AM119" s="55"/>
      <c r="AN119" s="55"/>
      <c r="AO119" s="67"/>
      <c r="AP119" s="66"/>
      <c r="AQ119" s="65"/>
      <c r="AR119" s="67"/>
      <c r="AS119" s="65"/>
      <c r="AT119" s="68"/>
      <c r="AU119" s="68"/>
      <c r="AV119" s="8"/>
      <c r="AW119" s="8"/>
      <c r="AX119" s="8"/>
      <c r="AY119" s="8"/>
      <c r="AZ119" s="8"/>
      <c r="BA119" s="8"/>
      <c r="BB119" s="8"/>
    </row>
    <row r="120" spans="1:54" ht="18" customHeight="1">
      <c r="A120" s="295" t="s">
        <v>160</v>
      </c>
      <c r="B120" s="268" t="s">
        <v>161</v>
      </c>
      <c r="C120" s="53" t="s">
        <v>869</v>
      </c>
      <c r="D120" s="63"/>
      <c r="E120" s="63"/>
      <c r="F120" s="63"/>
      <c r="G120" s="75">
        <f>G121+G122</f>
        <v>1.9</v>
      </c>
      <c r="H120" s="75">
        <f>H121+H122</f>
        <v>10.5</v>
      </c>
      <c r="I120" s="75">
        <f>I121+I122</f>
        <v>4.8</v>
      </c>
      <c r="J120" s="75">
        <f>J121+J122</f>
        <v>17.2</v>
      </c>
      <c r="K120" s="63"/>
      <c r="L120" s="63"/>
      <c r="M120" s="63"/>
      <c r="N120" s="75">
        <f>N121+N122</f>
        <v>4.2</v>
      </c>
      <c r="O120" s="75">
        <f>O121+O122</f>
        <v>-4.4</v>
      </c>
      <c r="P120" s="75">
        <f>P121+P122</f>
        <v>8.3</v>
      </c>
      <c r="Q120" s="75">
        <f>Q121+Q122</f>
        <v>8.100000000000001</v>
      </c>
      <c r="R120" s="63"/>
      <c r="S120" s="63"/>
      <c r="T120" s="63"/>
      <c r="U120" s="62">
        <f t="shared" si="63"/>
        <v>25.3</v>
      </c>
      <c r="V120" s="78"/>
      <c r="W120" s="78"/>
      <c r="X120" s="63"/>
      <c r="Y120" s="63"/>
      <c r="Z120" s="64"/>
      <c r="AA120" s="65"/>
      <c r="AB120" s="53">
        <f>AB121+AB122</f>
        <v>8.1</v>
      </c>
      <c r="AC120" s="53">
        <f>AC121+AC122</f>
        <v>1.9</v>
      </c>
      <c r="AD120" s="53">
        <f>AD121+AD122</f>
        <v>11.5</v>
      </c>
      <c r="AE120" s="53">
        <f>AE121+AE122</f>
        <v>21.5</v>
      </c>
      <c r="AF120" s="65"/>
      <c r="AG120" s="66"/>
      <c r="AH120" s="67">
        <f t="shared" si="76"/>
        <v>46.8</v>
      </c>
      <c r="AI120" s="66">
        <f t="shared" si="76"/>
        <v>0</v>
      </c>
      <c r="AJ120" s="67"/>
      <c r="AK120" s="66" t="e">
        <f t="shared" si="64"/>
        <v>#DIV/0!</v>
      </c>
      <c r="AL120" s="53">
        <f>AL121+AL122</f>
        <v>0</v>
      </c>
      <c r="AM120" s="53">
        <f>AM121+AM122</f>
        <v>0</v>
      </c>
      <c r="AN120" s="53">
        <f>AN121+AN122</f>
        <v>0</v>
      </c>
      <c r="AO120" s="53">
        <f>AO121+AO122</f>
        <v>0</v>
      </c>
      <c r="AP120" s="66">
        <f t="shared" si="67"/>
        <v>0</v>
      </c>
      <c r="AQ120" s="65"/>
      <c r="AR120" s="53">
        <f>AR121+AR122</f>
        <v>46.8</v>
      </c>
      <c r="AS120" s="65" t="e">
        <f t="shared" si="65"/>
        <v>#DIV/0!</v>
      </c>
      <c r="AT120" s="68">
        <f t="shared" si="68"/>
        <v>4.254545454545454</v>
      </c>
      <c r="AU120" s="68">
        <f t="shared" si="66"/>
        <v>51.05454545454545</v>
      </c>
      <c r="AV120" s="8"/>
      <c r="AW120" s="8"/>
      <c r="AX120" s="8"/>
      <c r="AY120" s="8"/>
      <c r="AZ120" s="8"/>
      <c r="BA120" s="8"/>
      <c r="BB120" s="8"/>
    </row>
    <row r="121" spans="1:54" ht="18" customHeight="1">
      <c r="A121" s="295"/>
      <c r="B121" s="268"/>
      <c r="C121" s="56" t="s">
        <v>870</v>
      </c>
      <c r="D121" s="63"/>
      <c r="E121" s="63"/>
      <c r="F121" s="63"/>
      <c r="G121" s="63">
        <v>1.9</v>
      </c>
      <c r="H121" s="63">
        <v>10.5</v>
      </c>
      <c r="I121" s="63">
        <v>4.8</v>
      </c>
      <c r="J121" s="78">
        <f t="shared" si="82"/>
        <v>17.2</v>
      </c>
      <c r="K121" s="63"/>
      <c r="L121" s="63"/>
      <c r="M121" s="63"/>
      <c r="N121" s="63">
        <v>4.2</v>
      </c>
      <c r="O121" s="63">
        <v>-4.4</v>
      </c>
      <c r="P121" s="63">
        <v>8.3</v>
      </c>
      <c r="Q121" s="78">
        <f aca="true" t="shared" si="85" ref="Q121:Q139">N121+O121+P121</f>
        <v>8.100000000000001</v>
      </c>
      <c r="R121" s="63"/>
      <c r="S121" s="63"/>
      <c r="T121" s="63"/>
      <c r="U121" s="62">
        <f t="shared" si="63"/>
        <v>25.3</v>
      </c>
      <c r="V121" s="78"/>
      <c r="W121" s="78"/>
      <c r="X121" s="63"/>
      <c r="Y121" s="63"/>
      <c r="Z121" s="64"/>
      <c r="AA121" s="65"/>
      <c r="AB121" s="65">
        <v>8.1</v>
      </c>
      <c r="AC121" s="65">
        <v>1.9</v>
      </c>
      <c r="AD121" s="65">
        <v>11.5</v>
      </c>
      <c r="AE121" s="67">
        <f aca="true" t="shared" si="86" ref="AE121:AE129">AB121+AC121+AD121</f>
        <v>21.5</v>
      </c>
      <c r="AF121" s="65"/>
      <c r="AG121" s="66"/>
      <c r="AH121" s="67">
        <f t="shared" si="76"/>
        <v>46.8</v>
      </c>
      <c r="AI121" s="66">
        <f t="shared" si="76"/>
        <v>0</v>
      </c>
      <c r="AJ121" s="67"/>
      <c r="AK121" s="66" t="e">
        <f t="shared" si="64"/>
        <v>#DIV/0!</v>
      </c>
      <c r="AL121" s="55"/>
      <c r="AM121" s="55"/>
      <c r="AN121" s="55"/>
      <c r="AO121" s="67">
        <f t="shared" si="81"/>
        <v>0</v>
      </c>
      <c r="AP121" s="66">
        <f t="shared" si="67"/>
        <v>0</v>
      </c>
      <c r="AQ121" s="65"/>
      <c r="AR121" s="67">
        <f>AH121+AO121</f>
        <v>46.8</v>
      </c>
      <c r="AS121" s="65" t="e">
        <f t="shared" si="65"/>
        <v>#DIV/0!</v>
      </c>
      <c r="AT121" s="68">
        <f t="shared" si="68"/>
        <v>4.254545454545454</v>
      </c>
      <c r="AU121" s="68">
        <f t="shared" si="66"/>
        <v>51.05454545454545</v>
      </c>
      <c r="AV121" s="8"/>
      <c r="AW121" s="8"/>
      <c r="AX121" s="8"/>
      <c r="AY121" s="8"/>
      <c r="AZ121" s="8"/>
      <c r="BA121" s="8"/>
      <c r="BB121" s="8"/>
    </row>
    <row r="122" spans="1:54" ht="0.75" customHeight="1" hidden="1">
      <c r="A122" s="295"/>
      <c r="B122" s="268"/>
      <c r="C122" s="56" t="s">
        <v>871</v>
      </c>
      <c r="D122" s="63"/>
      <c r="E122" s="63"/>
      <c r="F122" s="63"/>
      <c r="G122" s="63"/>
      <c r="H122" s="63"/>
      <c r="I122" s="63"/>
      <c r="J122" s="78">
        <f t="shared" si="82"/>
        <v>0</v>
      </c>
      <c r="K122" s="63"/>
      <c r="L122" s="63"/>
      <c r="M122" s="63"/>
      <c r="N122" s="63"/>
      <c r="O122" s="63"/>
      <c r="P122" s="63"/>
      <c r="Q122" s="78">
        <f t="shared" si="85"/>
        <v>0</v>
      </c>
      <c r="R122" s="63"/>
      <c r="S122" s="63"/>
      <c r="T122" s="63"/>
      <c r="U122" s="62">
        <f t="shared" si="63"/>
        <v>0</v>
      </c>
      <c r="V122" s="78"/>
      <c r="W122" s="78"/>
      <c r="X122" s="63"/>
      <c r="Y122" s="63"/>
      <c r="Z122" s="64"/>
      <c r="AA122" s="65"/>
      <c r="AB122" s="65"/>
      <c r="AC122" s="65"/>
      <c r="AD122" s="65"/>
      <c r="AE122" s="67">
        <f t="shared" si="86"/>
        <v>0</v>
      </c>
      <c r="AF122" s="65"/>
      <c r="AG122" s="66"/>
      <c r="AH122" s="67">
        <f t="shared" si="76"/>
        <v>0</v>
      </c>
      <c r="AI122" s="66">
        <f t="shared" si="76"/>
        <v>0</v>
      </c>
      <c r="AJ122" s="67"/>
      <c r="AK122" s="66" t="e">
        <f t="shared" si="64"/>
        <v>#DIV/0!</v>
      </c>
      <c r="AL122" s="55"/>
      <c r="AM122" s="55"/>
      <c r="AN122" s="55"/>
      <c r="AO122" s="67">
        <f t="shared" si="81"/>
        <v>0</v>
      </c>
      <c r="AP122" s="66">
        <f t="shared" si="67"/>
        <v>0</v>
      </c>
      <c r="AQ122" s="65"/>
      <c r="AR122" s="67">
        <f t="shared" si="83"/>
        <v>0</v>
      </c>
      <c r="AS122" s="65" t="e">
        <f t="shared" si="65"/>
        <v>#DIV/0!</v>
      </c>
      <c r="AT122" s="68">
        <f t="shared" si="68"/>
        <v>0</v>
      </c>
      <c r="AU122" s="68">
        <f t="shared" si="66"/>
        <v>0</v>
      </c>
      <c r="AV122" s="8"/>
      <c r="AW122" s="8"/>
      <c r="AX122" s="8"/>
      <c r="AY122" s="8"/>
      <c r="AZ122" s="8"/>
      <c r="BA122" s="8"/>
      <c r="BB122" s="8"/>
    </row>
    <row r="123" spans="1:54" ht="21" customHeight="1" hidden="1">
      <c r="A123" s="104" t="s">
        <v>162</v>
      </c>
      <c r="B123" s="94" t="s">
        <v>163</v>
      </c>
      <c r="C123" s="56" t="s">
        <v>870</v>
      </c>
      <c r="D123" s="63"/>
      <c r="E123" s="63"/>
      <c r="F123" s="63"/>
      <c r="G123" s="63"/>
      <c r="H123" s="63"/>
      <c r="I123" s="63"/>
      <c r="J123" s="78">
        <f t="shared" si="82"/>
        <v>0</v>
      </c>
      <c r="K123" s="63"/>
      <c r="L123" s="63"/>
      <c r="M123" s="63"/>
      <c r="N123" s="63"/>
      <c r="O123" s="63">
        <v>0</v>
      </c>
      <c r="P123" s="63">
        <v>0</v>
      </c>
      <c r="Q123" s="78">
        <f t="shared" si="85"/>
        <v>0</v>
      </c>
      <c r="R123" s="63"/>
      <c r="S123" s="63"/>
      <c r="T123" s="63"/>
      <c r="U123" s="62">
        <f t="shared" si="63"/>
        <v>0</v>
      </c>
      <c r="V123" s="78"/>
      <c r="W123" s="78"/>
      <c r="X123" s="63"/>
      <c r="Y123" s="63"/>
      <c r="Z123" s="64"/>
      <c r="AA123" s="65"/>
      <c r="AB123" s="65"/>
      <c r="AC123" s="65"/>
      <c r="AD123" s="65"/>
      <c r="AE123" s="67">
        <f t="shared" si="86"/>
        <v>0</v>
      </c>
      <c r="AF123" s="65"/>
      <c r="AG123" s="66"/>
      <c r="AH123" s="67">
        <f t="shared" si="76"/>
        <v>0</v>
      </c>
      <c r="AI123" s="66">
        <f t="shared" si="76"/>
        <v>0</v>
      </c>
      <c r="AJ123" s="67"/>
      <c r="AK123" s="66" t="e">
        <f t="shared" si="64"/>
        <v>#DIV/0!</v>
      </c>
      <c r="AL123" s="55"/>
      <c r="AM123" s="55"/>
      <c r="AN123" s="55"/>
      <c r="AO123" s="67">
        <f t="shared" si="81"/>
        <v>0</v>
      </c>
      <c r="AP123" s="66">
        <f t="shared" si="67"/>
        <v>0</v>
      </c>
      <c r="AQ123" s="65"/>
      <c r="AR123" s="67">
        <f t="shared" si="83"/>
        <v>0</v>
      </c>
      <c r="AS123" s="65" t="e">
        <f t="shared" si="65"/>
        <v>#DIV/0!</v>
      </c>
      <c r="AT123" s="68">
        <f t="shared" si="68"/>
        <v>0</v>
      </c>
      <c r="AU123" s="68">
        <f t="shared" si="66"/>
        <v>0</v>
      </c>
      <c r="AV123" s="8"/>
      <c r="AW123" s="8"/>
      <c r="AX123" s="8"/>
      <c r="AY123" s="8"/>
      <c r="AZ123" s="8"/>
      <c r="BA123" s="8"/>
      <c r="BB123" s="8"/>
    </row>
    <row r="124" spans="1:54" ht="30" customHeight="1" hidden="1">
      <c r="A124" s="104" t="s">
        <v>164</v>
      </c>
      <c r="B124" s="94" t="s">
        <v>165</v>
      </c>
      <c r="C124" s="56" t="s">
        <v>870</v>
      </c>
      <c r="D124" s="63"/>
      <c r="E124" s="63"/>
      <c r="F124" s="63"/>
      <c r="G124" s="63"/>
      <c r="H124" s="63"/>
      <c r="I124" s="63"/>
      <c r="J124" s="78">
        <f>G124+H124+I124</f>
        <v>0</v>
      </c>
      <c r="K124" s="63"/>
      <c r="L124" s="63"/>
      <c r="M124" s="63"/>
      <c r="N124" s="63"/>
      <c r="O124" s="63"/>
      <c r="P124" s="63"/>
      <c r="Q124" s="78">
        <f t="shared" si="85"/>
        <v>0</v>
      </c>
      <c r="R124" s="63"/>
      <c r="S124" s="63"/>
      <c r="T124" s="63"/>
      <c r="U124" s="62">
        <f t="shared" si="63"/>
        <v>0</v>
      </c>
      <c r="V124" s="78"/>
      <c r="W124" s="78"/>
      <c r="X124" s="63"/>
      <c r="Y124" s="63"/>
      <c r="Z124" s="64"/>
      <c r="AA124" s="65"/>
      <c r="AB124" s="65"/>
      <c r="AC124" s="65"/>
      <c r="AD124" s="65"/>
      <c r="AE124" s="67">
        <f t="shared" si="86"/>
        <v>0</v>
      </c>
      <c r="AF124" s="65"/>
      <c r="AG124" s="66"/>
      <c r="AH124" s="67">
        <f t="shared" si="76"/>
        <v>0</v>
      </c>
      <c r="AI124" s="66">
        <f t="shared" si="76"/>
        <v>0</v>
      </c>
      <c r="AJ124" s="67"/>
      <c r="AK124" s="66" t="e">
        <f t="shared" si="64"/>
        <v>#DIV/0!</v>
      </c>
      <c r="AL124" s="55"/>
      <c r="AM124" s="55"/>
      <c r="AN124" s="55"/>
      <c r="AO124" s="67">
        <f t="shared" si="81"/>
        <v>0</v>
      </c>
      <c r="AP124" s="66">
        <f t="shared" si="67"/>
        <v>0</v>
      </c>
      <c r="AQ124" s="65"/>
      <c r="AR124" s="67">
        <f t="shared" si="83"/>
        <v>0</v>
      </c>
      <c r="AS124" s="65" t="e">
        <f t="shared" si="65"/>
        <v>#DIV/0!</v>
      </c>
      <c r="AT124" s="68">
        <f t="shared" si="68"/>
        <v>0</v>
      </c>
      <c r="AU124" s="68">
        <f t="shared" si="66"/>
        <v>0</v>
      </c>
      <c r="AV124" s="8"/>
      <c r="AW124" s="8"/>
      <c r="AX124" s="8"/>
      <c r="AY124" s="8"/>
      <c r="AZ124" s="8"/>
      <c r="BA124" s="8"/>
      <c r="BB124" s="8"/>
    </row>
    <row r="125" spans="1:54" ht="39.75" customHeight="1">
      <c r="A125" s="131" t="s">
        <v>166</v>
      </c>
      <c r="B125" s="132" t="s">
        <v>167</v>
      </c>
      <c r="C125" s="56" t="s">
        <v>870</v>
      </c>
      <c r="D125" s="63"/>
      <c r="E125" s="63"/>
      <c r="F125" s="63"/>
      <c r="G125" s="63"/>
      <c r="H125" s="63"/>
      <c r="I125" s="63"/>
      <c r="J125" s="78"/>
      <c r="K125" s="63"/>
      <c r="L125" s="63"/>
      <c r="M125" s="63"/>
      <c r="N125" s="63">
        <v>2.9</v>
      </c>
      <c r="O125" s="63"/>
      <c r="P125" s="63"/>
      <c r="Q125" s="78">
        <f t="shared" si="85"/>
        <v>2.9</v>
      </c>
      <c r="R125" s="63"/>
      <c r="S125" s="63"/>
      <c r="T125" s="63"/>
      <c r="U125" s="62">
        <f t="shared" si="63"/>
        <v>2.9</v>
      </c>
      <c r="V125" s="78"/>
      <c r="W125" s="78"/>
      <c r="X125" s="63"/>
      <c r="Y125" s="63"/>
      <c r="Z125" s="64"/>
      <c r="AA125" s="65"/>
      <c r="AB125" s="65"/>
      <c r="AC125" s="65"/>
      <c r="AD125" s="65">
        <v>-2.9</v>
      </c>
      <c r="AE125" s="67"/>
      <c r="AF125" s="65"/>
      <c r="AG125" s="66"/>
      <c r="AH125" s="67">
        <f t="shared" si="76"/>
        <v>2.9</v>
      </c>
      <c r="AI125" s="66"/>
      <c r="AJ125" s="67"/>
      <c r="AK125" s="66" t="e">
        <f t="shared" si="64"/>
        <v>#DIV/0!</v>
      </c>
      <c r="AL125" s="55"/>
      <c r="AM125" s="55"/>
      <c r="AN125" s="55"/>
      <c r="AO125" s="67"/>
      <c r="AP125" s="66"/>
      <c r="AQ125" s="65"/>
      <c r="AR125" s="67"/>
      <c r="AS125" s="65"/>
      <c r="AT125" s="68"/>
      <c r="AU125" s="68"/>
      <c r="AV125" s="8"/>
      <c r="AW125" s="8"/>
      <c r="AX125" s="8"/>
      <c r="AY125" s="8"/>
      <c r="AZ125" s="8"/>
      <c r="BA125" s="8"/>
      <c r="BB125" s="8"/>
    </row>
    <row r="126" spans="1:54" ht="35.25" customHeight="1">
      <c r="A126" s="104" t="s">
        <v>168</v>
      </c>
      <c r="B126" s="132" t="s">
        <v>169</v>
      </c>
      <c r="C126" s="53" t="s">
        <v>871</v>
      </c>
      <c r="D126" s="133"/>
      <c r="E126" s="133"/>
      <c r="F126" s="133"/>
      <c r="G126" s="63"/>
      <c r="H126" s="63">
        <v>0.3</v>
      </c>
      <c r="I126" s="63">
        <v>1.4</v>
      </c>
      <c r="J126" s="78">
        <f>G126+H126+I126</f>
        <v>1.7</v>
      </c>
      <c r="K126" s="63"/>
      <c r="L126" s="63"/>
      <c r="M126" s="63"/>
      <c r="N126" s="63">
        <v>2.5</v>
      </c>
      <c r="O126" s="63">
        <v>0.2</v>
      </c>
      <c r="P126" s="63">
        <v>0</v>
      </c>
      <c r="Q126" s="78">
        <f t="shared" si="85"/>
        <v>2.7</v>
      </c>
      <c r="R126" s="62">
        <v>0</v>
      </c>
      <c r="S126" s="63"/>
      <c r="T126" s="63"/>
      <c r="U126" s="62">
        <f t="shared" si="63"/>
        <v>4.4</v>
      </c>
      <c r="V126" s="78">
        <f>K126+R126</f>
        <v>0</v>
      </c>
      <c r="W126" s="78"/>
      <c r="X126" s="63"/>
      <c r="Y126" s="63"/>
      <c r="Z126" s="64"/>
      <c r="AA126" s="65"/>
      <c r="AB126" s="65">
        <v>10</v>
      </c>
      <c r="AC126" s="65">
        <v>0.1</v>
      </c>
      <c r="AD126" s="65">
        <v>-0.1</v>
      </c>
      <c r="AE126" s="67">
        <f t="shared" si="86"/>
        <v>10</v>
      </c>
      <c r="AF126" s="55">
        <v>0</v>
      </c>
      <c r="AG126" s="66"/>
      <c r="AH126" s="67">
        <f t="shared" si="76"/>
        <v>14.4</v>
      </c>
      <c r="AI126" s="66">
        <f t="shared" si="76"/>
        <v>0</v>
      </c>
      <c r="AJ126" s="67"/>
      <c r="AK126" s="66" t="e">
        <f t="shared" si="64"/>
        <v>#DIV/0!</v>
      </c>
      <c r="AL126" s="55"/>
      <c r="AM126" s="55"/>
      <c r="AN126" s="55"/>
      <c r="AO126" s="67">
        <f t="shared" si="81"/>
        <v>0</v>
      </c>
      <c r="AP126" s="66">
        <f t="shared" si="67"/>
        <v>0</v>
      </c>
      <c r="AQ126" s="65"/>
      <c r="AR126" s="67">
        <f t="shared" si="83"/>
        <v>14.4</v>
      </c>
      <c r="AS126" s="65" t="e">
        <f t="shared" si="65"/>
        <v>#DIV/0!</v>
      </c>
      <c r="AT126" s="92" t="s">
        <v>7</v>
      </c>
      <c r="AU126" s="92">
        <v>400.9</v>
      </c>
      <c r="AV126" s="8"/>
      <c r="AW126" s="8"/>
      <c r="AX126" s="8"/>
      <c r="AY126" s="8"/>
      <c r="AZ126" s="8"/>
      <c r="BA126" s="8"/>
      <c r="BB126" s="8"/>
    </row>
    <row r="127" spans="1:54" ht="77.25" customHeight="1">
      <c r="A127" s="104" t="s">
        <v>170</v>
      </c>
      <c r="B127" s="94" t="s">
        <v>171</v>
      </c>
      <c r="C127" s="53" t="s">
        <v>871</v>
      </c>
      <c r="D127" s="63"/>
      <c r="E127" s="63"/>
      <c r="F127" s="63"/>
      <c r="G127" s="63">
        <v>2.5</v>
      </c>
      <c r="H127" s="63">
        <v>1.8</v>
      </c>
      <c r="I127" s="63">
        <v>2.8</v>
      </c>
      <c r="J127" s="78">
        <f>G127+H127+I127</f>
        <v>7.1</v>
      </c>
      <c r="K127" s="63"/>
      <c r="L127" s="63"/>
      <c r="M127" s="63"/>
      <c r="N127" s="63">
        <v>1.1</v>
      </c>
      <c r="O127" s="63">
        <v>2.2</v>
      </c>
      <c r="P127" s="63">
        <v>3.1</v>
      </c>
      <c r="Q127" s="78">
        <f t="shared" si="85"/>
        <v>6.4</v>
      </c>
      <c r="R127" s="62"/>
      <c r="S127" s="63"/>
      <c r="T127" s="63"/>
      <c r="U127" s="62">
        <f t="shared" si="63"/>
        <v>13.5</v>
      </c>
      <c r="V127" s="78">
        <f>K127+R127</f>
        <v>0</v>
      </c>
      <c r="W127" s="78"/>
      <c r="X127" s="63"/>
      <c r="Y127" s="63"/>
      <c r="Z127" s="64"/>
      <c r="AA127" s="65"/>
      <c r="AB127" s="65">
        <v>15.1</v>
      </c>
      <c r="AC127" s="65">
        <v>0.8</v>
      </c>
      <c r="AD127" s="65">
        <v>4</v>
      </c>
      <c r="AE127" s="67">
        <f t="shared" si="86"/>
        <v>19.9</v>
      </c>
      <c r="AF127" s="55"/>
      <c r="AG127" s="66"/>
      <c r="AH127" s="67">
        <f t="shared" si="76"/>
        <v>33.4</v>
      </c>
      <c r="AI127" s="66">
        <f t="shared" si="76"/>
        <v>0</v>
      </c>
      <c r="AJ127" s="67"/>
      <c r="AK127" s="66" t="e">
        <f t="shared" si="64"/>
        <v>#DIV/0!</v>
      </c>
      <c r="AL127" s="55"/>
      <c r="AM127" s="55"/>
      <c r="AN127" s="55"/>
      <c r="AO127" s="67">
        <f t="shared" si="81"/>
        <v>0</v>
      </c>
      <c r="AP127" s="66">
        <f t="shared" si="67"/>
        <v>0</v>
      </c>
      <c r="AQ127" s="65"/>
      <c r="AR127" s="67">
        <f t="shared" si="83"/>
        <v>33.4</v>
      </c>
      <c r="AS127" s="65" t="e">
        <f t="shared" si="65"/>
        <v>#DIV/0!</v>
      </c>
      <c r="AT127" s="92" t="s">
        <v>7</v>
      </c>
      <c r="AU127" s="92">
        <v>139.2</v>
      </c>
      <c r="AV127" s="8"/>
      <c r="AW127" s="8"/>
      <c r="AX127" s="8"/>
      <c r="AY127" s="8"/>
      <c r="AZ127" s="8"/>
      <c r="BA127" s="8"/>
      <c r="BB127" s="8"/>
    </row>
    <row r="128" spans="1:54" ht="39" customHeight="1">
      <c r="A128" s="104" t="s">
        <v>172</v>
      </c>
      <c r="B128" s="90" t="s">
        <v>173</v>
      </c>
      <c r="C128" s="53" t="s">
        <v>871</v>
      </c>
      <c r="D128" s="63"/>
      <c r="E128" s="63"/>
      <c r="F128" s="63"/>
      <c r="G128" s="63"/>
      <c r="H128" s="63"/>
      <c r="I128" s="63"/>
      <c r="J128" s="78">
        <f>G128+H128+I128</f>
        <v>0</v>
      </c>
      <c r="K128" s="63"/>
      <c r="L128" s="63"/>
      <c r="M128" s="63"/>
      <c r="N128" s="63"/>
      <c r="O128" s="63">
        <v>0</v>
      </c>
      <c r="P128" s="63">
        <v>0</v>
      </c>
      <c r="Q128" s="78">
        <f t="shared" si="85"/>
        <v>0</v>
      </c>
      <c r="R128" s="62"/>
      <c r="S128" s="63"/>
      <c r="T128" s="63"/>
      <c r="U128" s="62">
        <f t="shared" si="63"/>
        <v>0</v>
      </c>
      <c r="V128" s="78"/>
      <c r="W128" s="78"/>
      <c r="X128" s="63"/>
      <c r="Y128" s="63"/>
      <c r="Z128" s="64"/>
      <c r="AA128" s="65"/>
      <c r="AB128" s="65"/>
      <c r="AC128" s="65"/>
      <c r="AD128" s="65"/>
      <c r="AE128" s="67">
        <f t="shared" si="86"/>
        <v>0</v>
      </c>
      <c r="AF128" s="55"/>
      <c r="AG128" s="66"/>
      <c r="AH128" s="67">
        <f t="shared" si="76"/>
        <v>0</v>
      </c>
      <c r="AI128" s="66">
        <f t="shared" si="76"/>
        <v>0</v>
      </c>
      <c r="AJ128" s="67"/>
      <c r="AK128" s="66" t="e">
        <f t="shared" si="64"/>
        <v>#DIV/0!</v>
      </c>
      <c r="AL128" s="66"/>
      <c r="AM128" s="66"/>
      <c r="AN128" s="66"/>
      <c r="AO128" s="67">
        <f t="shared" si="81"/>
        <v>0</v>
      </c>
      <c r="AP128" s="66">
        <f t="shared" si="67"/>
        <v>0</v>
      </c>
      <c r="AQ128" s="65"/>
      <c r="AR128" s="67">
        <f t="shared" si="83"/>
        <v>0</v>
      </c>
      <c r="AS128" s="65" t="e">
        <f t="shared" si="65"/>
        <v>#DIV/0!</v>
      </c>
      <c r="AT128" s="92" t="s">
        <v>7</v>
      </c>
      <c r="AU128" s="92">
        <v>6</v>
      </c>
      <c r="AV128" s="8"/>
      <c r="AW128" s="8"/>
      <c r="AX128" s="8"/>
      <c r="AY128" s="8"/>
      <c r="AZ128" s="8"/>
      <c r="BA128" s="8"/>
      <c r="BB128" s="8"/>
    </row>
    <row r="129" spans="1:54" ht="25.5" customHeight="1">
      <c r="A129" s="104" t="s">
        <v>174</v>
      </c>
      <c r="B129" s="90" t="s">
        <v>175</v>
      </c>
      <c r="C129" s="53" t="s">
        <v>871</v>
      </c>
      <c r="D129" s="126">
        <v>967.3</v>
      </c>
      <c r="E129" s="126">
        <v>583.6</v>
      </c>
      <c r="F129" s="126">
        <v>967.3</v>
      </c>
      <c r="G129" s="63">
        <v>18</v>
      </c>
      <c r="H129" s="63">
        <v>92.2</v>
      </c>
      <c r="I129" s="63">
        <v>197.5</v>
      </c>
      <c r="J129" s="78">
        <f>G129+H129+I129</f>
        <v>307.7</v>
      </c>
      <c r="K129" s="63"/>
      <c r="L129" s="78" t="e">
        <f>J129/K129*100</f>
        <v>#DIV/0!</v>
      </c>
      <c r="M129" s="63">
        <f>J129/F129*100</f>
        <v>31.810193321616868</v>
      </c>
      <c r="N129" s="63">
        <v>11.9</v>
      </c>
      <c r="O129" s="63">
        <v>10</v>
      </c>
      <c r="P129" s="63">
        <v>195.8</v>
      </c>
      <c r="Q129" s="78">
        <f t="shared" si="85"/>
        <v>217.70000000000002</v>
      </c>
      <c r="R129" s="62"/>
      <c r="S129" s="63">
        <f>Q129/F129*100</f>
        <v>22.505944381267447</v>
      </c>
      <c r="T129" s="62"/>
      <c r="U129" s="62">
        <f t="shared" si="63"/>
        <v>525.4</v>
      </c>
      <c r="V129" s="78">
        <f>K129+R129</f>
        <v>0</v>
      </c>
      <c r="W129" s="78"/>
      <c r="X129" s="63"/>
      <c r="Y129" s="63">
        <f>U129/F129*100</f>
        <v>54.31613770288431</v>
      </c>
      <c r="Z129" s="64" t="e">
        <f>U129/V129*100</f>
        <v>#DIV/0!</v>
      </c>
      <c r="AA129" s="65">
        <f>U129/F129*100</f>
        <v>54.31613770288431</v>
      </c>
      <c r="AB129" s="65">
        <v>12.8</v>
      </c>
      <c r="AC129" s="65">
        <v>6.6</v>
      </c>
      <c r="AD129" s="65">
        <v>199.7</v>
      </c>
      <c r="AE129" s="67">
        <f t="shared" si="86"/>
        <v>219.1</v>
      </c>
      <c r="AF129" s="127"/>
      <c r="AG129" s="66" t="e">
        <f>AE129/AF129*100</f>
        <v>#DIV/0!</v>
      </c>
      <c r="AH129" s="67">
        <f t="shared" si="76"/>
        <v>744.5</v>
      </c>
      <c r="AI129" s="66">
        <f t="shared" si="76"/>
        <v>0</v>
      </c>
      <c r="AJ129" s="67" t="e">
        <f>AH129/AI129*100</f>
        <v>#DIV/0!</v>
      </c>
      <c r="AK129" s="66">
        <f t="shared" si="64"/>
        <v>76.96681484544608</v>
      </c>
      <c r="AL129" s="66"/>
      <c r="AM129" s="66"/>
      <c r="AN129" s="66"/>
      <c r="AO129" s="67">
        <f t="shared" si="81"/>
        <v>0</v>
      </c>
      <c r="AP129" s="66">
        <f t="shared" si="67"/>
        <v>967.3</v>
      </c>
      <c r="AQ129" s="65"/>
      <c r="AR129" s="67">
        <f t="shared" si="83"/>
        <v>744.5</v>
      </c>
      <c r="AS129" s="65">
        <f t="shared" si="65"/>
        <v>76.96681484544608</v>
      </c>
      <c r="AT129" s="92" t="s">
        <v>107</v>
      </c>
      <c r="AU129" s="92">
        <v>958.9</v>
      </c>
      <c r="AV129" s="8"/>
      <c r="AW129" s="8"/>
      <c r="AX129" s="8"/>
      <c r="AY129" s="8"/>
      <c r="AZ129" s="8"/>
      <c r="BA129" s="8"/>
      <c r="BB129" s="8"/>
    </row>
    <row r="130" spans="1:54" ht="24" customHeight="1">
      <c r="A130" s="295" t="s">
        <v>176</v>
      </c>
      <c r="B130" s="264" t="s">
        <v>652</v>
      </c>
      <c r="C130" s="56" t="s">
        <v>869</v>
      </c>
      <c r="D130" s="134">
        <f aca="true" t="shared" si="87" ref="D130:K130">D131+D132</f>
        <v>383781.4</v>
      </c>
      <c r="E130" s="134">
        <f>E131+E132</f>
        <v>1418532</v>
      </c>
      <c r="F130" s="134">
        <f>F131+F132</f>
        <v>383781.4</v>
      </c>
      <c r="G130" s="134">
        <f t="shared" si="87"/>
        <v>19270.5</v>
      </c>
      <c r="H130" s="134">
        <f t="shared" si="87"/>
        <v>32380.024999999998</v>
      </c>
      <c r="I130" s="134">
        <f t="shared" si="87"/>
        <v>41821.72499999999</v>
      </c>
      <c r="J130" s="134">
        <f t="shared" si="87"/>
        <v>93472.25</v>
      </c>
      <c r="K130" s="134">
        <f t="shared" si="87"/>
        <v>0</v>
      </c>
      <c r="L130" s="78" t="e">
        <f>J130/K130*100</f>
        <v>#DIV/0!</v>
      </c>
      <c r="M130" s="63">
        <f>J130/F130*100</f>
        <v>24.355596701664016</v>
      </c>
      <c r="N130" s="134">
        <f>N131+N132</f>
        <v>52547.600000000006</v>
      </c>
      <c r="O130" s="134">
        <f>O131+O132</f>
        <v>34965.2</v>
      </c>
      <c r="P130" s="134">
        <f>P131+P132</f>
        <v>42011.65</v>
      </c>
      <c r="Q130" s="78">
        <f t="shared" si="85"/>
        <v>129524.45000000001</v>
      </c>
      <c r="R130" s="134">
        <f>R131+R132</f>
        <v>0</v>
      </c>
      <c r="S130" s="63">
        <f>Q130/F130*100</f>
        <v>33.74953814853977</v>
      </c>
      <c r="T130" s="134">
        <f>T131+T132</f>
        <v>0</v>
      </c>
      <c r="U130" s="62">
        <f t="shared" si="63"/>
        <v>222996.7</v>
      </c>
      <c r="V130" s="78">
        <f>K130+R130</f>
        <v>0</v>
      </c>
      <c r="W130" s="134"/>
      <c r="X130" s="63"/>
      <c r="Y130" s="63">
        <f>U130/F130*100</f>
        <v>58.10513485020379</v>
      </c>
      <c r="Z130" s="64" t="e">
        <f>U130/V130*100</f>
        <v>#DIV/0!</v>
      </c>
      <c r="AA130" s="65">
        <f>U130/F130*100</f>
        <v>58.10513485020379</v>
      </c>
      <c r="AB130" s="135">
        <f>AB131+AB132</f>
        <v>45163.45</v>
      </c>
      <c r="AC130" s="135">
        <f>AC131+AC132</f>
        <v>38170.25</v>
      </c>
      <c r="AD130" s="135">
        <f>AD131+AD132</f>
        <v>40281.25</v>
      </c>
      <c r="AE130" s="135">
        <f>AE131+AE132</f>
        <v>123614.94999999998</v>
      </c>
      <c r="AF130" s="135">
        <f>AF131+AF132</f>
        <v>0</v>
      </c>
      <c r="AG130" s="66" t="e">
        <f>AE130/AF130*100</f>
        <v>#DIV/0!</v>
      </c>
      <c r="AH130" s="67">
        <f t="shared" si="76"/>
        <v>346611.65</v>
      </c>
      <c r="AI130" s="66">
        <f>AI132+AI131</f>
        <v>0</v>
      </c>
      <c r="AJ130" s="67" t="e">
        <f>AH130/AI130*100</f>
        <v>#DIV/0!</v>
      </c>
      <c r="AK130" s="66">
        <f t="shared" si="64"/>
        <v>90.31486413880401</v>
      </c>
      <c r="AL130" s="135">
        <f aca="true" t="shared" si="88" ref="AL130:AQ130">AL131+AL132</f>
        <v>0</v>
      </c>
      <c r="AM130" s="135">
        <f t="shared" si="88"/>
        <v>0</v>
      </c>
      <c r="AN130" s="135">
        <f t="shared" si="88"/>
        <v>0</v>
      </c>
      <c r="AO130" s="135">
        <f t="shared" si="88"/>
        <v>0</v>
      </c>
      <c r="AP130" s="66">
        <f t="shared" si="67"/>
        <v>383781.4</v>
      </c>
      <c r="AQ130" s="135">
        <f t="shared" si="88"/>
        <v>0</v>
      </c>
      <c r="AR130" s="67">
        <f t="shared" si="83"/>
        <v>346611.65</v>
      </c>
      <c r="AS130" s="65">
        <f t="shared" si="65"/>
        <v>90.31486413880401</v>
      </c>
      <c r="AT130" s="68">
        <f t="shared" si="68"/>
        <v>31510.15</v>
      </c>
      <c r="AU130" s="68">
        <f t="shared" si="66"/>
        <v>378121.80000000005</v>
      </c>
      <c r="AV130" s="8"/>
      <c r="AW130" s="8"/>
      <c r="AX130" s="8"/>
      <c r="AY130" s="8"/>
      <c r="AZ130" s="8"/>
      <c r="BA130" s="8"/>
      <c r="BB130" s="8"/>
    </row>
    <row r="131" spans="1:54" ht="23.25" customHeight="1">
      <c r="A131" s="295"/>
      <c r="B131" s="264"/>
      <c r="C131" s="56" t="s">
        <v>870</v>
      </c>
      <c r="D131" s="134">
        <f>D141</f>
        <v>61250</v>
      </c>
      <c r="E131" s="134">
        <f>E141</f>
        <v>25575</v>
      </c>
      <c r="F131" s="134">
        <f>F141</f>
        <v>61250</v>
      </c>
      <c r="G131" s="134">
        <f>G141+G138+G168+G170</f>
        <v>4113.599999999999</v>
      </c>
      <c r="H131" s="134">
        <f>H141+H138+H168+H170</f>
        <v>7122.924999999999</v>
      </c>
      <c r="I131" s="134">
        <f>I141+I138+I168+I170</f>
        <v>7315.325</v>
      </c>
      <c r="J131" s="134">
        <f>J141+J138+J168+J170</f>
        <v>18551.85</v>
      </c>
      <c r="K131" s="134">
        <f>K141</f>
        <v>0</v>
      </c>
      <c r="L131" s="78" t="e">
        <f>J131/K131*100</f>
        <v>#DIV/0!</v>
      </c>
      <c r="M131" s="63">
        <f>J131/F131*100</f>
        <v>30.28873469387755</v>
      </c>
      <c r="N131" s="134">
        <f>N141+N138+N168+N170</f>
        <v>11177.7</v>
      </c>
      <c r="O131" s="134">
        <f>O141+O138+O168+O170</f>
        <v>6763.1</v>
      </c>
      <c r="P131" s="134">
        <f>P141+P138+P168+P170+P133</f>
        <v>9361.15</v>
      </c>
      <c r="Q131" s="78">
        <f t="shared" si="85"/>
        <v>27301.950000000004</v>
      </c>
      <c r="R131" s="134">
        <f>R141</f>
        <v>0</v>
      </c>
      <c r="S131" s="63">
        <f>Q131/F131*100</f>
        <v>44.57461224489796</v>
      </c>
      <c r="T131" s="134">
        <f>T141+T138+T168+T170</f>
        <v>0</v>
      </c>
      <c r="U131" s="134">
        <f>U141+U138+U168+U170+U133</f>
        <v>45853.8</v>
      </c>
      <c r="V131" s="78">
        <f>K131+R131</f>
        <v>0</v>
      </c>
      <c r="W131" s="134"/>
      <c r="X131" s="134">
        <f>X141</f>
        <v>0</v>
      </c>
      <c r="Y131" s="63">
        <f>U131/F131*100</f>
        <v>74.8633469387755</v>
      </c>
      <c r="Z131" s="64" t="e">
        <f>U131/V131*100</f>
        <v>#DIV/0!</v>
      </c>
      <c r="AA131" s="65">
        <f>U131/F131*100</f>
        <v>74.8633469387755</v>
      </c>
      <c r="AB131" s="135">
        <f>AB141+AB138+AB168+AB170+AB133</f>
        <v>10094.550000000001</v>
      </c>
      <c r="AC131" s="135">
        <f>AC141+AC138+AC168+AC170+AC133</f>
        <v>8414.85</v>
      </c>
      <c r="AD131" s="135">
        <f>AD141+AD138+AD168+AD170+AD133+AD149</f>
        <v>7125.450000000001</v>
      </c>
      <c r="AE131" s="135">
        <f>AE141+AE138+AE168+AE170+AE133</f>
        <v>25634.85</v>
      </c>
      <c r="AF131" s="135">
        <f>AF141</f>
        <v>0</v>
      </c>
      <c r="AG131" s="66" t="e">
        <f>AE131/AF131*100</f>
        <v>#DIV/0!</v>
      </c>
      <c r="AH131" s="67">
        <f t="shared" si="76"/>
        <v>71488.65</v>
      </c>
      <c r="AI131" s="66">
        <f t="shared" si="76"/>
        <v>0</v>
      </c>
      <c r="AJ131" s="67" t="e">
        <f>AH131/AI131*100</f>
        <v>#DIV/0!</v>
      </c>
      <c r="AK131" s="66">
        <f t="shared" si="64"/>
        <v>116.71616326530612</v>
      </c>
      <c r="AL131" s="135">
        <f>AL141+AL138+AL168+AL170+AL133</f>
        <v>0</v>
      </c>
      <c r="AM131" s="135">
        <f>AM141+AM138+AM168+AM170+AM133</f>
        <v>0</v>
      </c>
      <c r="AN131" s="135">
        <f>AN141+AN138+AN168+AN170+AN133</f>
        <v>0</v>
      </c>
      <c r="AO131" s="135">
        <f>AO141+AO138+AO168+AO170+AO133</f>
        <v>0</v>
      </c>
      <c r="AP131" s="66">
        <f t="shared" si="67"/>
        <v>61250</v>
      </c>
      <c r="AQ131" s="65"/>
      <c r="AR131" s="67">
        <f t="shared" si="83"/>
        <v>71488.65</v>
      </c>
      <c r="AS131" s="65">
        <f t="shared" si="65"/>
        <v>116.71616326530612</v>
      </c>
      <c r="AT131" s="68">
        <f t="shared" si="68"/>
        <v>6498.968181818182</v>
      </c>
      <c r="AU131" s="68">
        <f t="shared" si="66"/>
        <v>77987.61818181818</v>
      </c>
      <c r="AV131" s="8"/>
      <c r="AW131" s="8"/>
      <c r="AX131" s="8"/>
      <c r="AY131" s="8"/>
      <c r="AZ131" s="8"/>
      <c r="BA131" s="8"/>
      <c r="BB131" s="8"/>
    </row>
    <row r="132" spans="1:54" ht="29.25" customHeight="1">
      <c r="A132" s="295"/>
      <c r="B132" s="264"/>
      <c r="C132" s="69" t="s">
        <v>871</v>
      </c>
      <c r="D132" s="136">
        <f>+D134+D142+D166+D172+D139</f>
        <v>322531.4</v>
      </c>
      <c r="E132" s="136">
        <f>+E134+E142+E166+E172+E139</f>
        <v>1392957</v>
      </c>
      <c r="F132" s="136">
        <f>+F134+F142+F166+F172+F139</f>
        <v>322531.4</v>
      </c>
      <c r="G132" s="136">
        <f>+G134+G142+G166+G137+G172+G139</f>
        <v>15156.9</v>
      </c>
      <c r="H132" s="136">
        <f>+H134+H142+H166+H137+H172+H139</f>
        <v>25257.1</v>
      </c>
      <c r="I132" s="136">
        <f>+I134+I142+I166+I137+I172+I139</f>
        <v>34506.399999999994</v>
      </c>
      <c r="J132" s="136">
        <f>+J134+J142+J166+J137+J172+J139</f>
        <v>74920.40000000001</v>
      </c>
      <c r="K132" s="136">
        <f>+K134+K142+K166+K172+K139</f>
        <v>0</v>
      </c>
      <c r="L132" s="86" t="e">
        <f>J132/K132*100</f>
        <v>#DIV/0!</v>
      </c>
      <c r="M132" s="70">
        <f>J132/F132*100</f>
        <v>23.228870119312415</v>
      </c>
      <c r="N132" s="136">
        <f>+N134+N142+N166+N137+N172+N139+N171</f>
        <v>41369.9</v>
      </c>
      <c r="O132" s="136">
        <f>+O134+O142+O166+O137+O172+O139+O171</f>
        <v>28202.1</v>
      </c>
      <c r="P132" s="136">
        <f>+P134+P142+P166+P137+P172+P139+P171</f>
        <v>32650.500000000004</v>
      </c>
      <c r="Q132" s="86">
        <f t="shared" si="85"/>
        <v>102222.5</v>
      </c>
      <c r="R132" s="136">
        <f>+R134+R142+R166+R172+R139</f>
        <v>0</v>
      </c>
      <c r="S132" s="70">
        <f>Q132/F132*100</f>
        <v>31.69381337755021</v>
      </c>
      <c r="T132" s="136">
        <f>+T134+T142+T166+T137+T172</f>
        <v>0</v>
      </c>
      <c r="U132" s="71">
        <f t="shared" si="63"/>
        <v>177142.90000000002</v>
      </c>
      <c r="V132" s="86">
        <f>K132+R132</f>
        <v>0</v>
      </c>
      <c r="W132" s="136"/>
      <c r="X132" s="70" t="e">
        <f>U132/V132*100</f>
        <v>#DIV/0!</v>
      </c>
      <c r="Y132" s="70">
        <f>U132/F132*100</f>
        <v>54.92268349686263</v>
      </c>
      <c r="Z132" s="64" t="e">
        <f>U132/V132*100</f>
        <v>#DIV/0!</v>
      </c>
      <c r="AA132" s="64">
        <f>U132/F132*100</f>
        <v>54.92268349686263</v>
      </c>
      <c r="AB132" s="137">
        <f>+AB134+AB142+AB166+AB137+AB172+AB139</f>
        <v>35068.899999999994</v>
      </c>
      <c r="AC132" s="137">
        <f>+AC134+AC142+AC166+AC137+AC172</f>
        <v>29755.399999999998</v>
      </c>
      <c r="AD132" s="137">
        <f>+AD134+AD142+AD166+AD137+AD172</f>
        <v>33155.8</v>
      </c>
      <c r="AE132" s="137">
        <f>+AE134+AE142+AE166+AE137+AE172+AE139</f>
        <v>97980.09999999999</v>
      </c>
      <c r="AF132" s="137">
        <f>+AF134+AF142+AF166+AF137+AF172</f>
        <v>0</v>
      </c>
      <c r="AG132" s="73" t="e">
        <f>AE132/AF132*100</f>
        <v>#DIV/0!</v>
      </c>
      <c r="AH132" s="72">
        <f t="shared" si="76"/>
        <v>275123</v>
      </c>
      <c r="AI132" s="73">
        <f t="shared" si="76"/>
        <v>0</v>
      </c>
      <c r="AJ132" s="72" t="e">
        <f>AH132/AI132*100</f>
        <v>#DIV/0!</v>
      </c>
      <c r="AK132" s="73">
        <f t="shared" si="64"/>
        <v>85.3011520738756</v>
      </c>
      <c r="AL132" s="137">
        <f>+AL134+AL142+AL166+AL137+AL172</f>
        <v>0</v>
      </c>
      <c r="AM132" s="137">
        <f>+AM134+AM142+AM166+AM137+AM172</f>
        <v>0</v>
      </c>
      <c r="AN132" s="137">
        <f>+AN134+AN142+AN166+AN137+AN172</f>
        <v>0</v>
      </c>
      <c r="AO132" s="137">
        <f>+AO134+AO142+AO166+AO137+AO172</f>
        <v>0</v>
      </c>
      <c r="AP132" s="73">
        <f t="shared" si="67"/>
        <v>322531.4</v>
      </c>
      <c r="AQ132" s="64">
        <f>AO132/AP132*100</f>
        <v>0</v>
      </c>
      <c r="AR132" s="72">
        <f t="shared" si="83"/>
        <v>275123</v>
      </c>
      <c r="AS132" s="65">
        <f t="shared" si="65"/>
        <v>85.3011520738756</v>
      </c>
      <c r="AT132" s="68">
        <f t="shared" si="68"/>
        <v>25011.18181818182</v>
      </c>
      <c r="AU132" s="68">
        <f t="shared" si="66"/>
        <v>300134.1818181818</v>
      </c>
      <c r="AV132" s="8"/>
      <c r="AW132" s="8"/>
      <c r="AX132" s="8"/>
      <c r="AY132" s="8"/>
      <c r="AZ132" s="8"/>
      <c r="BA132" s="8"/>
      <c r="BB132" s="8"/>
    </row>
    <row r="133" spans="1:54" ht="40.5" customHeight="1">
      <c r="A133" s="104" t="s">
        <v>177</v>
      </c>
      <c r="B133" s="138" t="s">
        <v>178</v>
      </c>
      <c r="C133" s="56" t="s">
        <v>870</v>
      </c>
      <c r="D133" s="63"/>
      <c r="E133" s="63"/>
      <c r="F133" s="63"/>
      <c r="G133" s="63"/>
      <c r="H133" s="63"/>
      <c r="I133" s="63"/>
      <c r="J133" s="78">
        <f>G133+H133+I133</f>
        <v>0</v>
      </c>
      <c r="K133" s="63"/>
      <c r="L133" s="78"/>
      <c r="M133" s="63"/>
      <c r="N133" s="63"/>
      <c r="O133" s="63">
        <v>0</v>
      </c>
      <c r="P133" s="63"/>
      <c r="Q133" s="78">
        <f t="shared" si="85"/>
        <v>0</v>
      </c>
      <c r="R133" s="63"/>
      <c r="S133" s="63"/>
      <c r="T133" s="63"/>
      <c r="U133" s="62">
        <f aca="true" t="shared" si="89" ref="U133:V196">J133+Q133</f>
        <v>0</v>
      </c>
      <c r="V133" s="63"/>
      <c r="W133" s="63"/>
      <c r="X133" s="63"/>
      <c r="Y133" s="63"/>
      <c r="Z133" s="64"/>
      <c r="AA133" s="65"/>
      <c r="AB133" s="65">
        <v>152.7</v>
      </c>
      <c r="AC133" s="65">
        <v>205.2</v>
      </c>
      <c r="AD133" s="65"/>
      <c r="AE133" s="67">
        <f aca="true" t="shared" si="90" ref="AE133:AE139">AB133+AC133+AD133</f>
        <v>357.9</v>
      </c>
      <c r="AF133" s="65"/>
      <c r="AG133" s="65"/>
      <c r="AH133" s="67">
        <f t="shared" si="76"/>
        <v>357.9</v>
      </c>
      <c r="AI133" s="66">
        <f t="shared" si="76"/>
        <v>0</v>
      </c>
      <c r="AJ133" s="67"/>
      <c r="AK133" s="66" t="e">
        <f aca="true" t="shared" si="91" ref="AK133:AK196">AH133/F133*100</f>
        <v>#DIV/0!</v>
      </c>
      <c r="AL133" s="65"/>
      <c r="AM133" s="65">
        <v>0</v>
      </c>
      <c r="AN133" s="65"/>
      <c r="AO133" s="67">
        <f aca="true" t="shared" si="92" ref="AO133:AO139">AL133+AM133+AN133</f>
        <v>0</v>
      </c>
      <c r="AP133" s="66">
        <f t="shared" si="67"/>
        <v>0</v>
      </c>
      <c r="AQ133" s="65"/>
      <c r="AR133" s="67">
        <f t="shared" si="83"/>
        <v>357.9</v>
      </c>
      <c r="AS133" s="65" t="e">
        <f aca="true" t="shared" si="93" ref="AS133:AS196">AR133/F133*100</f>
        <v>#DIV/0!</v>
      </c>
      <c r="AT133" s="68"/>
      <c r="AU133" s="68"/>
      <c r="AV133" s="8"/>
      <c r="AW133" s="8"/>
      <c r="AX133" s="8"/>
      <c r="AY133" s="8"/>
      <c r="AZ133" s="8"/>
      <c r="BA133" s="8"/>
      <c r="BB133" s="8"/>
    </row>
    <row r="134" spans="1:54" ht="39" customHeight="1">
      <c r="A134" s="104" t="s">
        <v>179</v>
      </c>
      <c r="B134" s="138" t="s">
        <v>180</v>
      </c>
      <c r="C134" s="53" t="s">
        <v>871</v>
      </c>
      <c r="D134" s="63"/>
      <c r="E134" s="63"/>
      <c r="F134" s="63"/>
      <c r="G134" s="63"/>
      <c r="H134" s="63"/>
      <c r="I134" s="63"/>
      <c r="J134" s="78">
        <f>G134+H134+I134</f>
        <v>0</v>
      </c>
      <c r="K134" s="63"/>
      <c r="L134" s="78"/>
      <c r="M134" s="63"/>
      <c r="N134" s="63"/>
      <c r="O134" s="63"/>
      <c r="P134" s="63"/>
      <c r="Q134" s="78">
        <f t="shared" si="85"/>
        <v>0</v>
      </c>
      <c r="R134" s="63"/>
      <c r="S134" s="63"/>
      <c r="T134" s="63"/>
      <c r="U134" s="62">
        <f t="shared" si="89"/>
        <v>0</v>
      </c>
      <c r="V134" s="78">
        <f>K134+R134</f>
        <v>0</v>
      </c>
      <c r="W134" s="78"/>
      <c r="X134" s="63"/>
      <c r="Y134" s="63"/>
      <c r="Z134" s="64"/>
      <c r="AA134" s="65"/>
      <c r="AB134" s="65"/>
      <c r="AC134" s="65"/>
      <c r="AD134" s="65"/>
      <c r="AE134" s="67">
        <f t="shared" si="90"/>
        <v>0</v>
      </c>
      <c r="AF134" s="65"/>
      <c r="AG134" s="55"/>
      <c r="AH134" s="67">
        <f t="shared" si="76"/>
        <v>0</v>
      </c>
      <c r="AI134" s="66">
        <f t="shared" si="76"/>
        <v>0</v>
      </c>
      <c r="AJ134" s="67"/>
      <c r="AK134" s="66" t="e">
        <f t="shared" si="91"/>
        <v>#DIV/0!</v>
      </c>
      <c r="AL134" s="65"/>
      <c r="AM134" s="65"/>
      <c r="AN134" s="65"/>
      <c r="AO134" s="67">
        <f t="shared" si="92"/>
        <v>0</v>
      </c>
      <c r="AP134" s="66">
        <f t="shared" si="67"/>
        <v>0</v>
      </c>
      <c r="AQ134" s="65"/>
      <c r="AR134" s="67">
        <f t="shared" si="83"/>
        <v>0</v>
      </c>
      <c r="AS134" s="65" t="e">
        <f t="shared" si="93"/>
        <v>#DIV/0!</v>
      </c>
      <c r="AT134" s="68"/>
      <c r="AU134" s="68"/>
      <c r="AV134" s="8"/>
      <c r="AW134" s="8"/>
      <c r="AX134" s="8"/>
      <c r="AY134" s="8"/>
      <c r="AZ134" s="8"/>
      <c r="BA134" s="8"/>
      <c r="BB134" s="8"/>
    </row>
    <row r="135" spans="1:54" ht="37.5" customHeight="1" hidden="1">
      <c r="A135" s="104" t="s">
        <v>181</v>
      </c>
      <c r="B135" s="138" t="s">
        <v>182</v>
      </c>
      <c r="C135" s="53" t="s">
        <v>871</v>
      </c>
      <c r="D135" s="63"/>
      <c r="E135" s="63"/>
      <c r="F135" s="63"/>
      <c r="G135" s="63"/>
      <c r="H135" s="63"/>
      <c r="I135" s="63"/>
      <c r="J135" s="63"/>
      <c r="K135" s="63"/>
      <c r="L135" s="78"/>
      <c r="M135" s="63"/>
      <c r="N135" s="63"/>
      <c r="O135" s="63"/>
      <c r="P135" s="63"/>
      <c r="Q135" s="78">
        <f t="shared" si="85"/>
        <v>0</v>
      </c>
      <c r="R135" s="63"/>
      <c r="S135" s="63"/>
      <c r="T135" s="63"/>
      <c r="U135" s="62">
        <f t="shared" si="89"/>
        <v>0</v>
      </c>
      <c r="V135" s="78"/>
      <c r="W135" s="78"/>
      <c r="X135" s="63"/>
      <c r="Y135" s="63"/>
      <c r="Z135" s="64"/>
      <c r="AA135" s="65"/>
      <c r="AB135" s="65">
        <v>0</v>
      </c>
      <c r="AC135" s="65">
        <v>0</v>
      </c>
      <c r="AD135" s="65">
        <v>0</v>
      </c>
      <c r="AE135" s="67">
        <f t="shared" si="90"/>
        <v>0</v>
      </c>
      <c r="AF135" s="65">
        <v>0</v>
      </c>
      <c r="AG135" s="55"/>
      <c r="AH135" s="67">
        <f t="shared" si="76"/>
        <v>0</v>
      </c>
      <c r="AI135" s="66">
        <f t="shared" si="76"/>
        <v>0</v>
      </c>
      <c r="AJ135" s="67"/>
      <c r="AK135" s="66" t="e">
        <f t="shared" si="91"/>
        <v>#DIV/0!</v>
      </c>
      <c r="AL135" s="65">
        <v>0</v>
      </c>
      <c r="AM135" s="65">
        <v>0</v>
      </c>
      <c r="AN135" s="65">
        <v>0</v>
      </c>
      <c r="AO135" s="67">
        <f t="shared" si="92"/>
        <v>0</v>
      </c>
      <c r="AP135" s="66">
        <f t="shared" si="67"/>
        <v>0</v>
      </c>
      <c r="AQ135" s="65"/>
      <c r="AR135" s="67">
        <f t="shared" si="83"/>
        <v>0</v>
      </c>
      <c r="AS135" s="65" t="e">
        <f t="shared" si="93"/>
        <v>#DIV/0!</v>
      </c>
      <c r="AT135" s="68">
        <f t="shared" si="68"/>
        <v>0</v>
      </c>
      <c r="AU135" s="68">
        <f>AT135+AR135</f>
        <v>0</v>
      </c>
      <c r="AV135" s="8"/>
      <c r="AW135" s="8"/>
      <c r="AX135" s="8"/>
      <c r="AY135" s="8"/>
      <c r="AZ135" s="8"/>
      <c r="BA135" s="8"/>
      <c r="BB135" s="8"/>
    </row>
    <row r="136" spans="1:54" ht="33" customHeight="1" hidden="1">
      <c r="A136" s="104" t="s">
        <v>183</v>
      </c>
      <c r="B136" s="138" t="s">
        <v>184</v>
      </c>
      <c r="C136" s="56" t="s">
        <v>870</v>
      </c>
      <c r="D136" s="63"/>
      <c r="E136" s="63"/>
      <c r="F136" s="63"/>
      <c r="G136" s="63"/>
      <c r="H136" s="63"/>
      <c r="I136" s="63"/>
      <c r="J136" s="63"/>
      <c r="K136" s="63"/>
      <c r="L136" s="78"/>
      <c r="M136" s="63"/>
      <c r="N136" s="63"/>
      <c r="O136" s="63"/>
      <c r="P136" s="63"/>
      <c r="Q136" s="78">
        <f t="shared" si="85"/>
        <v>0</v>
      </c>
      <c r="R136" s="63"/>
      <c r="S136" s="63"/>
      <c r="T136" s="63"/>
      <c r="U136" s="62">
        <f t="shared" si="89"/>
        <v>0</v>
      </c>
      <c r="V136" s="78"/>
      <c r="W136" s="78"/>
      <c r="X136" s="63"/>
      <c r="Y136" s="63"/>
      <c r="Z136" s="64"/>
      <c r="AA136" s="65"/>
      <c r="AB136" s="65"/>
      <c r="AC136" s="65"/>
      <c r="AD136" s="65"/>
      <c r="AE136" s="67">
        <f t="shared" si="90"/>
        <v>0</v>
      </c>
      <c r="AF136" s="65"/>
      <c r="AG136" s="55"/>
      <c r="AH136" s="67">
        <f t="shared" si="76"/>
        <v>0</v>
      </c>
      <c r="AI136" s="66">
        <f t="shared" si="76"/>
        <v>0</v>
      </c>
      <c r="AJ136" s="67"/>
      <c r="AK136" s="66" t="e">
        <f t="shared" si="91"/>
        <v>#DIV/0!</v>
      </c>
      <c r="AL136" s="65"/>
      <c r="AM136" s="65"/>
      <c r="AN136" s="65"/>
      <c r="AO136" s="67">
        <f t="shared" si="92"/>
        <v>0</v>
      </c>
      <c r="AP136" s="66">
        <f t="shared" si="67"/>
        <v>0</v>
      </c>
      <c r="AQ136" s="65"/>
      <c r="AR136" s="67">
        <f t="shared" si="83"/>
        <v>0</v>
      </c>
      <c r="AS136" s="65" t="e">
        <f t="shared" si="93"/>
        <v>#DIV/0!</v>
      </c>
      <c r="AT136" s="68">
        <f>AR136/11</f>
        <v>0</v>
      </c>
      <c r="AU136" s="68">
        <f>AT136+AR136</f>
        <v>0</v>
      </c>
      <c r="AV136" s="8"/>
      <c r="AW136" s="8"/>
      <c r="AX136" s="8"/>
      <c r="AY136" s="8"/>
      <c r="AZ136" s="8"/>
      <c r="BA136" s="8"/>
      <c r="BB136" s="8"/>
    </row>
    <row r="137" spans="1:54" ht="38.25" customHeight="1">
      <c r="A137" s="104" t="s">
        <v>185</v>
      </c>
      <c r="B137" s="138" t="s">
        <v>186</v>
      </c>
      <c r="C137" s="56" t="s">
        <v>871</v>
      </c>
      <c r="D137" s="63"/>
      <c r="E137" s="63"/>
      <c r="F137" s="63"/>
      <c r="G137" s="63"/>
      <c r="H137" s="63"/>
      <c r="I137" s="63"/>
      <c r="J137" s="78">
        <f>G137+H137+I137</f>
        <v>0</v>
      </c>
      <c r="K137" s="63"/>
      <c r="L137" s="78"/>
      <c r="M137" s="63"/>
      <c r="N137" s="63"/>
      <c r="O137" s="63"/>
      <c r="P137" s="63"/>
      <c r="Q137" s="78">
        <f t="shared" si="85"/>
        <v>0</v>
      </c>
      <c r="R137" s="63"/>
      <c r="S137" s="63"/>
      <c r="T137" s="63"/>
      <c r="U137" s="62">
        <f t="shared" si="89"/>
        <v>0</v>
      </c>
      <c r="V137" s="78"/>
      <c r="W137" s="78"/>
      <c r="X137" s="63"/>
      <c r="Y137" s="63"/>
      <c r="Z137" s="64"/>
      <c r="AA137" s="65"/>
      <c r="AB137" s="65">
        <v>0</v>
      </c>
      <c r="AC137" s="65">
        <v>0</v>
      </c>
      <c r="AD137" s="65">
        <v>0</v>
      </c>
      <c r="AE137" s="67">
        <f t="shared" si="90"/>
        <v>0</v>
      </c>
      <c r="AF137" s="65"/>
      <c r="AG137" s="55"/>
      <c r="AH137" s="67">
        <f t="shared" si="76"/>
        <v>0</v>
      </c>
      <c r="AI137" s="66">
        <f t="shared" si="76"/>
        <v>0</v>
      </c>
      <c r="AJ137" s="67"/>
      <c r="AK137" s="66" t="e">
        <f t="shared" si="91"/>
        <v>#DIV/0!</v>
      </c>
      <c r="AL137" s="65">
        <v>0</v>
      </c>
      <c r="AM137" s="65">
        <v>0</v>
      </c>
      <c r="AN137" s="65"/>
      <c r="AO137" s="67">
        <f t="shared" si="92"/>
        <v>0</v>
      </c>
      <c r="AP137" s="66">
        <f t="shared" si="67"/>
        <v>0</v>
      </c>
      <c r="AQ137" s="65"/>
      <c r="AR137" s="67">
        <f t="shared" si="83"/>
        <v>0</v>
      </c>
      <c r="AS137" s="65" t="e">
        <f t="shared" si="93"/>
        <v>#DIV/0!</v>
      </c>
      <c r="AT137" s="92" t="s">
        <v>7</v>
      </c>
      <c r="AU137" s="92">
        <v>2137</v>
      </c>
      <c r="AV137" s="8"/>
      <c r="AW137" s="8"/>
      <c r="AX137" s="8"/>
      <c r="AY137" s="8"/>
      <c r="AZ137" s="8"/>
      <c r="BA137" s="8"/>
      <c r="BB137" s="8"/>
    </row>
    <row r="138" spans="1:54" ht="40.5" customHeight="1">
      <c r="A138" s="104" t="s">
        <v>187</v>
      </c>
      <c r="B138" s="138" t="s">
        <v>184</v>
      </c>
      <c r="C138" s="56" t="s">
        <v>870</v>
      </c>
      <c r="D138" s="63"/>
      <c r="E138" s="63"/>
      <c r="F138" s="63"/>
      <c r="G138" s="63">
        <v>136.8</v>
      </c>
      <c r="H138" s="63">
        <v>171.2</v>
      </c>
      <c r="I138" s="63">
        <v>253</v>
      </c>
      <c r="J138" s="78">
        <f>G138+H138+I138</f>
        <v>561</v>
      </c>
      <c r="K138" s="63"/>
      <c r="L138" s="78"/>
      <c r="M138" s="63"/>
      <c r="N138" s="63">
        <v>152.2</v>
      </c>
      <c r="O138" s="63">
        <v>137.5</v>
      </c>
      <c r="P138" s="63">
        <v>139.1</v>
      </c>
      <c r="Q138" s="78">
        <f t="shared" si="85"/>
        <v>428.79999999999995</v>
      </c>
      <c r="R138" s="63"/>
      <c r="S138" s="63"/>
      <c r="T138" s="63"/>
      <c r="U138" s="62">
        <f t="shared" si="89"/>
        <v>989.8</v>
      </c>
      <c r="V138" s="78"/>
      <c r="W138" s="78"/>
      <c r="X138" s="63"/>
      <c r="Y138" s="63"/>
      <c r="Z138" s="64"/>
      <c r="AA138" s="65"/>
      <c r="AB138" s="65">
        <v>369.3</v>
      </c>
      <c r="AC138" s="65">
        <v>777.9</v>
      </c>
      <c r="AD138" s="65">
        <v>401.1</v>
      </c>
      <c r="AE138" s="67">
        <f t="shared" si="90"/>
        <v>1548.3000000000002</v>
      </c>
      <c r="AF138" s="65"/>
      <c r="AG138" s="55"/>
      <c r="AH138" s="67">
        <f t="shared" si="76"/>
        <v>2538.1000000000004</v>
      </c>
      <c r="AI138" s="66">
        <f t="shared" si="76"/>
        <v>0</v>
      </c>
      <c r="AJ138" s="67"/>
      <c r="AK138" s="66" t="e">
        <f t="shared" si="91"/>
        <v>#DIV/0!</v>
      </c>
      <c r="AL138" s="65"/>
      <c r="AM138" s="65"/>
      <c r="AN138" s="65"/>
      <c r="AO138" s="67">
        <f t="shared" si="92"/>
        <v>0</v>
      </c>
      <c r="AP138" s="66">
        <f t="shared" si="67"/>
        <v>0</v>
      </c>
      <c r="AQ138" s="65"/>
      <c r="AR138" s="67">
        <f t="shared" si="83"/>
        <v>2538.1000000000004</v>
      </c>
      <c r="AS138" s="65" t="e">
        <f t="shared" si="93"/>
        <v>#DIV/0!</v>
      </c>
      <c r="AT138" s="68"/>
      <c r="AU138" s="68"/>
      <c r="AV138" s="8"/>
      <c r="AW138" s="8"/>
      <c r="AX138" s="8"/>
      <c r="AY138" s="8"/>
      <c r="AZ138" s="8"/>
      <c r="BA138" s="8"/>
      <c r="BB138" s="8"/>
    </row>
    <row r="139" spans="1:54" ht="38.25" customHeight="1">
      <c r="A139" s="104" t="s">
        <v>188</v>
      </c>
      <c r="B139" s="138" t="s">
        <v>189</v>
      </c>
      <c r="C139" s="56" t="s">
        <v>871</v>
      </c>
      <c r="D139" s="63"/>
      <c r="E139" s="63"/>
      <c r="F139" s="63"/>
      <c r="G139" s="63"/>
      <c r="H139" s="63"/>
      <c r="I139" s="63"/>
      <c r="J139" s="78">
        <f>G139+H139+I139</f>
        <v>0</v>
      </c>
      <c r="K139" s="63"/>
      <c r="L139" s="78"/>
      <c r="M139" s="63"/>
      <c r="N139" s="63"/>
      <c r="O139" s="63"/>
      <c r="P139" s="63"/>
      <c r="Q139" s="78">
        <f t="shared" si="85"/>
        <v>0</v>
      </c>
      <c r="R139" s="63"/>
      <c r="S139" s="63"/>
      <c r="T139" s="63"/>
      <c r="U139" s="62">
        <f t="shared" si="89"/>
        <v>0</v>
      </c>
      <c r="V139" s="78"/>
      <c r="W139" s="78"/>
      <c r="X139" s="63"/>
      <c r="Y139" s="63"/>
      <c r="Z139" s="64"/>
      <c r="AA139" s="65"/>
      <c r="AB139" s="65"/>
      <c r="AC139" s="65"/>
      <c r="AD139" s="65"/>
      <c r="AE139" s="67">
        <f t="shared" si="90"/>
        <v>0</v>
      </c>
      <c r="AF139" s="65"/>
      <c r="AG139" s="66"/>
      <c r="AH139" s="67">
        <f t="shared" si="76"/>
        <v>0</v>
      </c>
      <c r="AI139" s="66">
        <f t="shared" si="76"/>
        <v>0</v>
      </c>
      <c r="AJ139" s="67"/>
      <c r="AK139" s="66" t="e">
        <f t="shared" si="91"/>
        <v>#DIV/0!</v>
      </c>
      <c r="AL139" s="65"/>
      <c r="AM139" s="65"/>
      <c r="AN139" s="65"/>
      <c r="AO139" s="67">
        <f t="shared" si="92"/>
        <v>0</v>
      </c>
      <c r="AP139" s="66">
        <f aca="true" t="shared" si="94" ref="AP139:AP209">F139-AI139</f>
        <v>0</v>
      </c>
      <c r="AQ139" s="65"/>
      <c r="AR139" s="67">
        <f t="shared" si="83"/>
        <v>0</v>
      </c>
      <c r="AS139" s="65" t="e">
        <f t="shared" si="93"/>
        <v>#DIV/0!</v>
      </c>
      <c r="AT139" s="92" t="s">
        <v>7</v>
      </c>
      <c r="AU139" s="92">
        <v>256.1</v>
      </c>
      <c r="AV139" s="8"/>
      <c r="AW139" s="8"/>
      <c r="AX139" s="8"/>
      <c r="AY139" s="8"/>
      <c r="AZ139" s="8"/>
      <c r="BA139" s="8"/>
      <c r="BB139" s="8"/>
    </row>
    <row r="140" spans="1:54" ht="18" customHeight="1">
      <c r="A140" s="295" t="s">
        <v>190</v>
      </c>
      <c r="B140" s="268" t="s">
        <v>191</v>
      </c>
      <c r="C140" s="56" t="s">
        <v>869</v>
      </c>
      <c r="D140" s="75">
        <f aca="true" t="shared" si="95" ref="D140:K140">D141+D142</f>
        <v>334450</v>
      </c>
      <c r="E140" s="75">
        <f>E141+E142</f>
        <v>1353087</v>
      </c>
      <c r="F140" s="75">
        <f>F141+F142</f>
        <v>334450</v>
      </c>
      <c r="G140" s="75">
        <f t="shared" si="95"/>
        <v>14184.8</v>
      </c>
      <c r="H140" s="75">
        <f t="shared" si="95"/>
        <v>30710.524999999998</v>
      </c>
      <c r="I140" s="75">
        <f t="shared" si="95"/>
        <v>34415.024999999994</v>
      </c>
      <c r="J140" s="75">
        <f t="shared" si="95"/>
        <v>79310.35</v>
      </c>
      <c r="K140" s="139">
        <f t="shared" si="95"/>
        <v>0</v>
      </c>
      <c r="L140" s="78" t="e">
        <f>J140/K140*100</f>
        <v>#DIV/0!</v>
      </c>
      <c r="M140" s="63">
        <f aca="true" t="shared" si="96" ref="M140:M148">J140/F140*100</f>
        <v>23.713664224846763</v>
      </c>
      <c r="N140" s="75">
        <f>N141+N142</f>
        <v>33432.4</v>
      </c>
      <c r="O140" s="75">
        <f>O141+O142</f>
        <v>29068.7</v>
      </c>
      <c r="P140" s="75">
        <f>P141+P142</f>
        <v>33561.85</v>
      </c>
      <c r="Q140" s="75">
        <f>Q141+Q142</f>
        <v>96062.95000000001</v>
      </c>
      <c r="R140" s="75">
        <f>R141+R142</f>
        <v>0</v>
      </c>
      <c r="S140" s="63">
        <f aca="true" t="shared" si="97" ref="S140:S148">Q140/F140*100</f>
        <v>28.722664075347588</v>
      </c>
      <c r="T140" s="75">
        <f>T141+T142</f>
        <v>0</v>
      </c>
      <c r="U140" s="62">
        <f t="shared" si="89"/>
        <v>175373.30000000002</v>
      </c>
      <c r="V140" s="75">
        <f>V143+V151</f>
        <v>0</v>
      </c>
      <c r="W140" s="75"/>
      <c r="X140" s="63"/>
      <c r="Y140" s="63">
        <f aca="true" t="shared" si="98" ref="Y140:Y148">U140/F140*100</f>
        <v>52.436328300194354</v>
      </c>
      <c r="Z140" s="64" t="e">
        <f aca="true" t="shared" si="99" ref="Z140:Z148">U140/V140*100</f>
        <v>#DIV/0!</v>
      </c>
      <c r="AA140" s="65">
        <f>U140/F140*100</f>
        <v>52.436328300194354</v>
      </c>
      <c r="AB140" s="53">
        <f>AB141+AB142</f>
        <v>36901.15</v>
      </c>
      <c r="AC140" s="53">
        <f>AC141+AC142</f>
        <v>33228.95</v>
      </c>
      <c r="AD140" s="53">
        <f>AD141+AD142</f>
        <v>27155.550000000003</v>
      </c>
      <c r="AE140" s="53">
        <f>AE141+AE142</f>
        <v>97311.65</v>
      </c>
      <c r="AF140" s="53">
        <f>AF141+AF142</f>
        <v>0</v>
      </c>
      <c r="AG140" s="66" t="e">
        <f aca="true" t="shared" si="100" ref="AG140:AG148">AE140/AF140*100</f>
        <v>#DIV/0!</v>
      </c>
      <c r="AH140" s="67">
        <f t="shared" si="76"/>
        <v>272684.95</v>
      </c>
      <c r="AI140" s="66">
        <f t="shared" si="76"/>
        <v>0</v>
      </c>
      <c r="AJ140" s="67"/>
      <c r="AK140" s="66">
        <f t="shared" si="91"/>
        <v>81.53235162206607</v>
      </c>
      <c r="AL140" s="53">
        <f>AL141+AL142</f>
        <v>0</v>
      </c>
      <c r="AM140" s="53">
        <f>AM141+AM142</f>
        <v>0</v>
      </c>
      <c r="AN140" s="53">
        <f>AN141+AN142</f>
        <v>0</v>
      </c>
      <c r="AO140" s="53">
        <f>AO141+AO142</f>
        <v>0</v>
      </c>
      <c r="AP140" s="66">
        <f t="shared" si="94"/>
        <v>334450</v>
      </c>
      <c r="AQ140" s="53">
        <f>AQ141+AQ142</f>
        <v>0</v>
      </c>
      <c r="AR140" s="67">
        <f t="shared" si="83"/>
        <v>272684.95</v>
      </c>
      <c r="AS140" s="65">
        <f t="shared" si="93"/>
        <v>81.53235162206607</v>
      </c>
      <c r="AT140" s="68">
        <f aca="true" t="shared" si="101" ref="AT140:AT147">AR140/11</f>
        <v>24789.54090909091</v>
      </c>
      <c r="AU140" s="68">
        <f aca="true" t="shared" si="102" ref="AU140:AU147">AT140+AR140</f>
        <v>297474.4909090909</v>
      </c>
      <c r="AV140" s="8"/>
      <c r="AW140" s="8"/>
      <c r="AX140" s="8"/>
      <c r="AY140" s="8"/>
      <c r="AZ140" s="8"/>
      <c r="BA140" s="8"/>
      <c r="BB140" s="8"/>
    </row>
    <row r="141" spans="1:54" ht="18.75" customHeight="1">
      <c r="A141" s="295"/>
      <c r="B141" s="268"/>
      <c r="C141" s="56" t="s">
        <v>870</v>
      </c>
      <c r="D141" s="75">
        <f>D144+D152</f>
        <v>61250</v>
      </c>
      <c r="E141" s="75">
        <f>E144+E152</f>
        <v>25575</v>
      </c>
      <c r="F141" s="75">
        <f>F144+F152</f>
        <v>61250</v>
      </c>
      <c r="G141" s="75">
        <f>G144+G152+G149</f>
        <v>3976.7999999999997</v>
      </c>
      <c r="H141" s="75">
        <f>H144+H152+H149</f>
        <v>6951.724999999999</v>
      </c>
      <c r="I141" s="75">
        <f>I144+I152+I149</f>
        <v>6906.025</v>
      </c>
      <c r="J141" s="75">
        <f>J144+J152+J149</f>
        <v>17834.55</v>
      </c>
      <c r="K141" s="78">
        <f>+K157+K144+K149</f>
        <v>0</v>
      </c>
      <c r="L141" s="78" t="e">
        <f>J141/K141*100</f>
        <v>#DIV/0!</v>
      </c>
      <c r="M141" s="63">
        <f t="shared" si="96"/>
        <v>29.11763265306122</v>
      </c>
      <c r="N141" s="75">
        <f>N144+N152</f>
        <v>7248.3</v>
      </c>
      <c r="O141" s="75">
        <f>O144+O152+O149</f>
        <v>6517.8</v>
      </c>
      <c r="P141" s="75">
        <f>P144+P152+P149</f>
        <v>8130.45</v>
      </c>
      <c r="Q141" s="75">
        <f>Q144+Q152+Q149</f>
        <v>21896.55</v>
      </c>
      <c r="R141" s="75">
        <f>R144+R152</f>
        <v>0</v>
      </c>
      <c r="S141" s="63">
        <f t="shared" si="97"/>
        <v>35.7494693877551</v>
      </c>
      <c r="T141" s="75">
        <f>T144+T152</f>
        <v>0</v>
      </c>
      <c r="U141" s="62">
        <f t="shared" si="89"/>
        <v>39731.1</v>
      </c>
      <c r="V141" s="75">
        <f>V144+V152</f>
        <v>0</v>
      </c>
      <c r="W141" s="75"/>
      <c r="X141" s="63"/>
      <c r="Y141" s="63">
        <f t="shared" si="98"/>
        <v>64.86710204081632</v>
      </c>
      <c r="Z141" s="64" t="e">
        <f t="shared" si="99"/>
        <v>#DIV/0!</v>
      </c>
      <c r="AA141" s="65">
        <f>U141/F141*100</f>
        <v>64.86710204081632</v>
      </c>
      <c r="AB141" s="68">
        <f>AB144+AB152+AB149</f>
        <v>9284.550000000001</v>
      </c>
      <c r="AC141" s="68">
        <f>AC144+AC152+AC149</f>
        <v>7431.75</v>
      </c>
      <c r="AD141" s="53">
        <f>AD144+AD152</f>
        <v>6668.75</v>
      </c>
      <c r="AE141" s="68">
        <f>AE144+AE152+AE149</f>
        <v>23411.05</v>
      </c>
      <c r="AF141" s="53">
        <f>AF144+AF152</f>
        <v>0</v>
      </c>
      <c r="AG141" s="66" t="e">
        <f t="shared" si="100"/>
        <v>#DIV/0!</v>
      </c>
      <c r="AH141" s="67">
        <f t="shared" si="76"/>
        <v>63142.149999999994</v>
      </c>
      <c r="AI141" s="66">
        <f t="shared" si="76"/>
        <v>0</v>
      </c>
      <c r="AJ141" s="67"/>
      <c r="AK141" s="66">
        <f t="shared" si="91"/>
        <v>103.08922448979591</v>
      </c>
      <c r="AL141" s="68">
        <f>AL144+AL152+AL149</f>
        <v>0</v>
      </c>
      <c r="AM141" s="68">
        <f>AM144+AM152+AM149</f>
        <v>0</v>
      </c>
      <c r="AN141" s="68">
        <f>AN144+AN152+AN149</f>
        <v>0</v>
      </c>
      <c r="AO141" s="68">
        <f>AO144+AO152+AO149</f>
        <v>0</v>
      </c>
      <c r="AP141" s="66">
        <f t="shared" si="94"/>
        <v>61250</v>
      </c>
      <c r="AQ141" s="53">
        <f>AQ144+AQ152</f>
        <v>0</v>
      </c>
      <c r="AR141" s="67">
        <f t="shared" si="83"/>
        <v>63142.149999999994</v>
      </c>
      <c r="AS141" s="65">
        <f t="shared" si="93"/>
        <v>103.08922448979591</v>
      </c>
      <c r="AT141" s="68">
        <f t="shared" si="101"/>
        <v>5740.195454545454</v>
      </c>
      <c r="AU141" s="68">
        <f t="shared" si="102"/>
        <v>68882.34545454544</v>
      </c>
      <c r="AV141" s="8"/>
      <c r="AW141" s="8"/>
      <c r="AX141" s="8"/>
      <c r="AY141" s="8"/>
      <c r="AZ141" s="8"/>
      <c r="BA141" s="8"/>
      <c r="BB141" s="8"/>
    </row>
    <row r="142" spans="1:54" ht="18" customHeight="1">
      <c r="A142" s="295"/>
      <c r="B142" s="268"/>
      <c r="C142" s="69" t="s">
        <v>871</v>
      </c>
      <c r="D142" s="86">
        <f aca="true" t="shared" si="103" ref="D142:J142">+D158+D145+D150</f>
        <v>273200</v>
      </c>
      <c r="E142" s="86">
        <f t="shared" si="103"/>
        <v>1327512</v>
      </c>
      <c r="F142" s="86">
        <f>+F158+F145+F150</f>
        <v>273200</v>
      </c>
      <c r="G142" s="86">
        <f t="shared" si="103"/>
        <v>10208</v>
      </c>
      <c r="H142" s="86">
        <f t="shared" si="103"/>
        <v>23758.8</v>
      </c>
      <c r="I142" s="86">
        <f t="shared" si="103"/>
        <v>27508.999999999996</v>
      </c>
      <c r="J142" s="86">
        <f t="shared" si="103"/>
        <v>61475.8</v>
      </c>
      <c r="K142" s="86">
        <f>+K158+K145+K150</f>
        <v>0</v>
      </c>
      <c r="L142" s="86" t="e">
        <f>J142/K142*100</f>
        <v>#DIV/0!</v>
      </c>
      <c r="M142" s="70">
        <f t="shared" si="96"/>
        <v>22.502122986822844</v>
      </c>
      <c r="N142" s="86">
        <f>+N158+N145+N150</f>
        <v>26184.100000000002</v>
      </c>
      <c r="O142" s="86">
        <f>+O158+O145+O150</f>
        <v>22550.9</v>
      </c>
      <c r="P142" s="86">
        <f>+P158+P145+P150</f>
        <v>25431.4</v>
      </c>
      <c r="Q142" s="86">
        <f>+Q158+Q145+Q150</f>
        <v>74166.40000000001</v>
      </c>
      <c r="R142" s="86">
        <f>+R158+R145+R150</f>
        <v>0</v>
      </c>
      <c r="S142" s="70">
        <f t="shared" si="97"/>
        <v>27.147291361639823</v>
      </c>
      <c r="T142" s="86">
        <f>+T158+T145</f>
        <v>0</v>
      </c>
      <c r="U142" s="71">
        <f t="shared" si="89"/>
        <v>135642.2</v>
      </c>
      <c r="V142" s="86">
        <f>+V153+V145</f>
        <v>0</v>
      </c>
      <c r="W142" s="86"/>
      <c r="X142" s="70" t="e">
        <f>U142/V142*100</f>
        <v>#DIV/0!</v>
      </c>
      <c r="Y142" s="70">
        <f t="shared" si="98"/>
        <v>49.64941434846267</v>
      </c>
      <c r="Z142" s="64" t="e">
        <f t="shared" si="99"/>
        <v>#DIV/0!</v>
      </c>
      <c r="AA142" s="64">
        <f>U142/F142*100</f>
        <v>49.64941434846267</v>
      </c>
      <c r="AB142" s="72">
        <f>+AB158+AB145+AB150</f>
        <v>27616.6</v>
      </c>
      <c r="AC142" s="72">
        <f>+AC158+AC145+AC150</f>
        <v>25797.199999999997</v>
      </c>
      <c r="AD142" s="72">
        <f>+AD158+AD145+AD150</f>
        <v>20486.800000000003</v>
      </c>
      <c r="AE142" s="72">
        <f>+AE158+AE145+AE150</f>
        <v>73900.59999999999</v>
      </c>
      <c r="AF142" s="72">
        <f>+AF158+AF145+AF150</f>
        <v>0</v>
      </c>
      <c r="AG142" s="73" t="e">
        <f t="shared" si="100"/>
        <v>#DIV/0!</v>
      </c>
      <c r="AH142" s="72">
        <f t="shared" si="76"/>
        <v>209542.8</v>
      </c>
      <c r="AI142" s="73">
        <f t="shared" si="76"/>
        <v>0</v>
      </c>
      <c r="AJ142" s="72" t="e">
        <f>AH142/AI142*100</f>
        <v>#DIV/0!</v>
      </c>
      <c r="AK142" s="73">
        <f t="shared" si="91"/>
        <v>76.69941434846265</v>
      </c>
      <c r="AL142" s="72">
        <f>+AL158+AL145+AL150</f>
        <v>0</v>
      </c>
      <c r="AM142" s="72">
        <f>+AM158+AM145+AM150</f>
        <v>0</v>
      </c>
      <c r="AN142" s="72">
        <f>+AN158+AN145+AN150</f>
        <v>0</v>
      </c>
      <c r="AO142" s="72">
        <f>+AO158+AO145+AO150</f>
        <v>0</v>
      </c>
      <c r="AP142" s="73">
        <f t="shared" si="94"/>
        <v>273200</v>
      </c>
      <c r="AQ142" s="64">
        <f>AO142/AP142*100</f>
        <v>0</v>
      </c>
      <c r="AR142" s="72">
        <f t="shared" si="83"/>
        <v>209542.8</v>
      </c>
      <c r="AS142" s="65">
        <f t="shared" si="93"/>
        <v>76.69941434846265</v>
      </c>
      <c r="AT142" s="68">
        <f t="shared" si="101"/>
        <v>19049.345454545455</v>
      </c>
      <c r="AU142" s="68">
        <f t="shared" si="102"/>
        <v>228592.14545454545</v>
      </c>
      <c r="AV142" s="8"/>
      <c r="AW142" s="8"/>
      <c r="AX142" s="8"/>
      <c r="AY142" s="8"/>
      <c r="AZ142" s="8"/>
      <c r="BA142" s="8"/>
      <c r="BB142" s="8"/>
    </row>
    <row r="143" spans="1:54" ht="18" customHeight="1">
      <c r="A143" s="265" t="s">
        <v>192</v>
      </c>
      <c r="B143" s="262" t="s">
        <v>193</v>
      </c>
      <c r="C143" s="56" t="s">
        <v>869</v>
      </c>
      <c r="D143" s="78">
        <f aca="true" t="shared" si="104" ref="D143:L143">D144+D145</f>
        <v>306250</v>
      </c>
      <c r="E143" s="78">
        <f t="shared" si="104"/>
        <v>1136575</v>
      </c>
      <c r="F143" s="78">
        <f>F144+F145</f>
        <v>306250</v>
      </c>
      <c r="G143" s="78">
        <f t="shared" si="104"/>
        <v>10815</v>
      </c>
      <c r="H143" s="78">
        <f t="shared" si="104"/>
        <v>24789.625</v>
      </c>
      <c r="I143" s="78">
        <f t="shared" si="104"/>
        <v>21505.125</v>
      </c>
      <c r="J143" s="78">
        <f t="shared" si="104"/>
        <v>57109.75</v>
      </c>
      <c r="K143" s="78">
        <f t="shared" si="104"/>
        <v>0</v>
      </c>
      <c r="L143" s="78" t="e">
        <f t="shared" si="104"/>
        <v>#DIV/0!</v>
      </c>
      <c r="M143" s="63">
        <f t="shared" si="96"/>
        <v>18.64808163265306</v>
      </c>
      <c r="N143" s="78">
        <f aca="true" t="shared" si="105" ref="N143:V143">N144+N145</f>
        <v>23470.5</v>
      </c>
      <c r="O143" s="78">
        <f t="shared" si="105"/>
        <v>23374.5</v>
      </c>
      <c r="P143" s="78">
        <f t="shared" si="105"/>
        <v>26887.75</v>
      </c>
      <c r="Q143" s="78">
        <f t="shared" si="105"/>
        <v>73732.75</v>
      </c>
      <c r="R143" s="78">
        <f t="shared" si="105"/>
        <v>0</v>
      </c>
      <c r="S143" s="63">
        <f t="shared" si="97"/>
        <v>24.076</v>
      </c>
      <c r="T143" s="78">
        <f t="shared" si="105"/>
        <v>0</v>
      </c>
      <c r="U143" s="62">
        <f t="shared" si="89"/>
        <v>130842.5</v>
      </c>
      <c r="V143" s="78">
        <f t="shared" si="105"/>
        <v>0</v>
      </c>
      <c r="W143" s="78"/>
      <c r="X143" s="78" t="e">
        <f>X144+X145</f>
        <v>#DIV/0!</v>
      </c>
      <c r="Y143" s="63">
        <f t="shared" si="98"/>
        <v>42.72408163265306</v>
      </c>
      <c r="Z143" s="64" t="e">
        <f t="shared" si="99"/>
        <v>#DIV/0!</v>
      </c>
      <c r="AA143" s="67">
        <f aca="true" t="shared" si="106" ref="AA143:AF143">AA144+AA145</f>
        <v>85.44816326530612</v>
      </c>
      <c r="AB143" s="67">
        <f t="shared" si="106"/>
        <v>31295.75</v>
      </c>
      <c r="AC143" s="67">
        <f t="shared" si="106"/>
        <v>25348.75</v>
      </c>
      <c r="AD143" s="67">
        <f t="shared" si="106"/>
        <v>20689.25</v>
      </c>
      <c r="AE143" s="67">
        <f t="shared" si="106"/>
        <v>77333.75</v>
      </c>
      <c r="AF143" s="67">
        <f t="shared" si="106"/>
        <v>0</v>
      </c>
      <c r="AG143" s="66" t="e">
        <f t="shared" si="100"/>
        <v>#DIV/0!</v>
      </c>
      <c r="AH143" s="67">
        <f t="shared" si="76"/>
        <v>208176.25</v>
      </c>
      <c r="AI143" s="66">
        <f t="shared" si="76"/>
        <v>0</v>
      </c>
      <c r="AJ143" s="67"/>
      <c r="AK143" s="66">
        <f t="shared" si="91"/>
        <v>67.97591836734695</v>
      </c>
      <c r="AL143" s="67">
        <f>AL144+AL145</f>
        <v>0</v>
      </c>
      <c r="AM143" s="67">
        <f>AM144+AM145</f>
        <v>0</v>
      </c>
      <c r="AN143" s="67">
        <f>AN144+AN145</f>
        <v>0</v>
      </c>
      <c r="AO143" s="67">
        <f>AO144+AO145</f>
        <v>0</v>
      </c>
      <c r="AP143" s="66">
        <f t="shared" si="94"/>
        <v>306250</v>
      </c>
      <c r="AQ143" s="65"/>
      <c r="AR143" s="67">
        <f t="shared" si="83"/>
        <v>208176.25</v>
      </c>
      <c r="AS143" s="65">
        <f t="shared" si="93"/>
        <v>67.97591836734695</v>
      </c>
      <c r="AT143" s="68">
        <f t="shared" si="101"/>
        <v>18925.113636363636</v>
      </c>
      <c r="AU143" s="68">
        <f t="shared" si="102"/>
        <v>227101.36363636365</v>
      </c>
      <c r="AV143" s="8"/>
      <c r="AW143" s="8"/>
      <c r="AX143" s="8"/>
      <c r="AY143" s="8"/>
      <c r="AZ143" s="8"/>
      <c r="BA143" s="8"/>
      <c r="BB143" s="8"/>
    </row>
    <row r="144" spans="1:54" ht="20.25" customHeight="1">
      <c r="A144" s="266"/>
      <c r="B144" s="303"/>
      <c r="C144" s="56" t="s">
        <v>870</v>
      </c>
      <c r="D144" s="140">
        <f aca="true" t="shared" si="107" ref="D144:K144">+D147</f>
        <v>61250</v>
      </c>
      <c r="E144" s="140">
        <f>+E147</f>
        <v>25575</v>
      </c>
      <c r="F144" s="140">
        <f>+F147</f>
        <v>61250</v>
      </c>
      <c r="G144" s="140">
        <f>+G147</f>
        <v>2163</v>
      </c>
      <c r="H144" s="140">
        <f t="shared" si="107"/>
        <v>4957.925</v>
      </c>
      <c r="I144" s="140">
        <f t="shared" si="107"/>
        <v>4301.025</v>
      </c>
      <c r="J144" s="140">
        <f t="shared" si="107"/>
        <v>11421.95</v>
      </c>
      <c r="K144" s="140">
        <f t="shared" si="107"/>
        <v>0</v>
      </c>
      <c r="L144" s="78" t="e">
        <f>L145+L146</f>
        <v>#DIV/0!</v>
      </c>
      <c r="M144" s="63">
        <f t="shared" si="96"/>
        <v>18.648081632653064</v>
      </c>
      <c r="N144" s="140">
        <f>+N147</f>
        <v>4694.1</v>
      </c>
      <c r="O144" s="140">
        <f>+O147</f>
        <v>4674.9</v>
      </c>
      <c r="P144" s="140">
        <f>+P147</f>
        <v>5377.55</v>
      </c>
      <c r="Q144" s="140">
        <f>+Q147</f>
        <v>14746.55</v>
      </c>
      <c r="R144" s="140">
        <f>+R147</f>
        <v>0</v>
      </c>
      <c r="S144" s="63">
        <f t="shared" si="97"/>
        <v>24.076</v>
      </c>
      <c r="T144" s="140">
        <f>+T147</f>
        <v>0</v>
      </c>
      <c r="U144" s="62">
        <f t="shared" si="89"/>
        <v>26168.5</v>
      </c>
      <c r="V144" s="140">
        <f>+V147</f>
        <v>0</v>
      </c>
      <c r="W144" s="140"/>
      <c r="X144" s="140"/>
      <c r="Y144" s="63">
        <f t="shared" si="98"/>
        <v>42.72408163265306</v>
      </c>
      <c r="Z144" s="64" t="e">
        <f t="shared" si="99"/>
        <v>#DIV/0!</v>
      </c>
      <c r="AA144" s="65">
        <f>U144/F144*100</f>
        <v>42.72408163265306</v>
      </c>
      <c r="AB144" s="117">
        <f>+AB147</f>
        <v>6259.15</v>
      </c>
      <c r="AC144" s="117">
        <f>+AC147</f>
        <v>5069.75</v>
      </c>
      <c r="AD144" s="117">
        <f>+AD147</f>
        <v>4137.85</v>
      </c>
      <c r="AE144" s="117">
        <f>+AE147</f>
        <v>15466.75</v>
      </c>
      <c r="AF144" s="117">
        <f>+AF147</f>
        <v>0</v>
      </c>
      <c r="AG144" s="66" t="e">
        <f t="shared" si="100"/>
        <v>#DIV/0!</v>
      </c>
      <c r="AH144" s="67">
        <f t="shared" si="76"/>
        <v>41635.25</v>
      </c>
      <c r="AI144" s="66">
        <f t="shared" si="76"/>
        <v>0</v>
      </c>
      <c r="AJ144" s="67"/>
      <c r="AK144" s="66">
        <f t="shared" si="91"/>
        <v>67.97591836734695</v>
      </c>
      <c r="AL144" s="117">
        <f>+AL147</f>
        <v>0</v>
      </c>
      <c r="AM144" s="117">
        <f>+AM147</f>
        <v>0</v>
      </c>
      <c r="AN144" s="117">
        <f>+AN147</f>
        <v>0</v>
      </c>
      <c r="AO144" s="117">
        <f>+AO147</f>
        <v>0</v>
      </c>
      <c r="AP144" s="66">
        <f t="shared" si="94"/>
        <v>61250</v>
      </c>
      <c r="AQ144" s="65"/>
      <c r="AR144" s="67">
        <f t="shared" si="83"/>
        <v>41635.25</v>
      </c>
      <c r="AS144" s="65">
        <f t="shared" si="93"/>
        <v>67.97591836734695</v>
      </c>
      <c r="AT144" s="68">
        <f t="shared" si="101"/>
        <v>3785.0227272727275</v>
      </c>
      <c r="AU144" s="68">
        <f t="shared" si="102"/>
        <v>45420.27272727273</v>
      </c>
      <c r="AV144" s="8"/>
      <c r="AW144" s="8"/>
      <c r="AX144" s="8"/>
      <c r="AY144" s="8"/>
      <c r="AZ144" s="8"/>
      <c r="BA144" s="8"/>
      <c r="BB144" s="8"/>
    </row>
    <row r="145" spans="1:54" ht="30" customHeight="1">
      <c r="A145" s="302"/>
      <c r="B145" s="304"/>
      <c r="C145" s="69" t="s">
        <v>871</v>
      </c>
      <c r="D145" s="86">
        <f>D148+D149</f>
        <v>245000</v>
      </c>
      <c r="E145" s="86">
        <f>E148+E149</f>
        <v>1111000</v>
      </c>
      <c r="F145" s="86">
        <f>F148+F149</f>
        <v>245000</v>
      </c>
      <c r="G145" s="86">
        <f>G148</f>
        <v>8652</v>
      </c>
      <c r="H145" s="86">
        <f>H148</f>
        <v>19831.7</v>
      </c>
      <c r="I145" s="86">
        <f>I148</f>
        <v>17204.1</v>
      </c>
      <c r="J145" s="86">
        <f>J148</f>
        <v>45687.8</v>
      </c>
      <c r="K145" s="86">
        <f>K148+K149</f>
        <v>0</v>
      </c>
      <c r="L145" s="86" t="e">
        <f>J145/K145*100</f>
        <v>#DIV/0!</v>
      </c>
      <c r="M145" s="70">
        <f t="shared" si="96"/>
        <v>18.648081632653064</v>
      </c>
      <c r="N145" s="86">
        <f>N148</f>
        <v>18776.4</v>
      </c>
      <c r="O145" s="86">
        <f>O148</f>
        <v>18699.6</v>
      </c>
      <c r="P145" s="86">
        <f>P148</f>
        <v>21510.2</v>
      </c>
      <c r="Q145" s="86">
        <f>Q148</f>
        <v>58986.2</v>
      </c>
      <c r="R145" s="86">
        <f>R148</f>
        <v>0</v>
      </c>
      <c r="S145" s="70">
        <f t="shared" si="97"/>
        <v>24.076</v>
      </c>
      <c r="T145" s="86">
        <f>T148+T149</f>
        <v>0</v>
      </c>
      <c r="U145" s="71">
        <f t="shared" si="89"/>
        <v>104674</v>
      </c>
      <c r="V145" s="86">
        <f>V148+V149</f>
        <v>0</v>
      </c>
      <c r="W145" s="86"/>
      <c r="X145" s="70" t="e">
        <f>U145/V145*100</f>
        <v>#DIV/0!</v>
      </c>
      <c r="Y145" s="70">
        <f t="shared" si="98"/>
        <v>42.72408163265306</v>
      </c>
      <c r="Z145" s="64" t="e">
        <f t="shared" si="99"/>
        <v>#DIV/0!</v>
      </c>
      <c r="AA145" s="64">
        <f>U145/F145*100</f>
        <v>42.72408163265306</v>
      </c>
      <c r="AB145" s="72">
        <f>AB148</f>
        <v>25036.6</v>
      </c>
      <c r="AC145" s="72">
        <f>AC148</f>
        <v>20279</v>
      </c>
      <c r="AD145" s="72">
        <f>AD148</f>
        <v>16551.4</v>
      </c>
      <c r="AE145" s="72">
        <f>AE148</f>
        <v>61867</v>
      </c>
      <c r="AF145" s="72">
        <f>AF148+AF149</f>
        <v>0</v>
      </c>
      <c r="AG145" s="73" t="e">
        <f t="shared" si="100"/>
        <v>#DIV/0!</v>
      </c>
      <c r="AH145" s="72">
        <f t="shared" si="76"/>
        <v>166541</v>
      </c>
      <c r="AI145" s="73">
        <f t="shared" si="76"/>
        <v>0</v>
      </c>
      <c r="AJ145" s="72" t="e">
        <f>AH145/AI145*100</f>
        <v>#DIV/0!</v>
      </c>
      <c r="AK145" s="73">
        <f t="shared" si="91"/>
        <v>67.97591836734695</v>
      </c>
      <c r="AL145" s="72">
        <f>AL148</f>
        <v>0</v>
      </c>
      <c r="AM145" s="72">
        <f>AM148</f>
        <v>0</v>
      </c>
      <c r="AN145" s="72">
        <f>AN148</f>
        <v>0</v>
      </c>
      <c r="AO145" s="72">
        <f>AO148</f>
        <v>0</v>
      </c>
      <c r="AP145" s="73">
        <f t="shared" si="94"/>
        <v>245000</v>
      </c>
      <c r="AQ145" s="64"/>
      <c r="AR145" s="72">
        <f t="shared" si="83"/>
        <v>166541</v>
      </c>
      <c r="AS145" s="65">
        <f t="shared" si="93"/>
        <v>67.97591836734695</v>
      </c>
      <c r="AT145" s="68">
        <f t="shared" si="101"/>
        <v>15140.09090909091</v>
      </c>
      <c r="AU145" s="68">
        <f t="shared" si="102"/>
        <v>181681.0909090909</v>
      </c>
      <c r="AV145" s="8"/>
      <c r="AW145" s="8"/>
      <c r="AX145" s="8"/>
      <c r="AY145" s="8"/>
      <c r="AZ145" s="8"/>
      <c r="BA145" s="8"/>
      <c r="BB145" s="8"/>
    </row>
    <row r="146" spans="1:54" ht="22.5" customHeight="1">
      <c r="A146" s="265" t="s">
        <v>194</v>
      </c>
      <c r="B146" s="262" t="s">
        <v>195</v>
      </c>
      <c r="C146" s="56" t="s">
        <v>869</v>
      </c>
      <c r="D146" s="140">
        <f aca="true" t="shared" si="108" ref="D146:L146">D147+D148</f>
        <v>306250</v>
      </c>
      <c r="E146" s="140">
        <f t="shared" si="108"/>
        <v>127875</v>
      </c>
      <c r="F146" s="140">
        <f>F147+F148</f>
        <v>306250</v>
      </c>
      <c r="G146" s="140">
        <f t="shared" si="108"/>
        <v>10815</v>
      </c>
      <c r="H146" s="140">
        <f t="shared" si="108"/>
        <v>24789.625</v>
      </c>
      <c r="I146" s="140">
        <f t="shared" si="108"/>
        <v>21505.125</v>
      </c>
      <c r="J146" s="140">
        <f t="shared" si="108"/>
        <v>57109.75</v>
      </c>
      <c r="K146" s="140">
        <f t="shared" si="108"/>
        <v>0</v>
      </c>
      <c r="L146" s="140" t="e">
        <f t="shared" si="108"/>
        <v>#DIV/0!</v>
      </c>
      <c r="M146" s="63">
        <f t="shared" si="96"/>
        <v>18.64808163265306</v>
      </c>
      <c r="N146" s="140">
        <f>N147+N148</f>
        <v>23470.5</v>
      </c>
      <c r="O146" s="140">
        <f>O147+O148</f>
        <v>23374.5</v>
      </c>
      <c r="P146" s="140">
        <f>P147+P148</f>
        <v>26887.75</v>
      </c>
      <c r="Q146" s="140">
        <f>Q147+Q148</f>
        <v>73732.75</v>
      </c>
      <c r="R146" s="140">
        <f>R147+R148</f>
        <v>0</v>
      </c>
      <c r="S146" s="63">
        <f t="shared" si="97"/>
        <v>24.076</v>
      </c>
      <c r="T146" s="140">
        <f>T147+T148</f>
        <v>0</v>
      </c>
      <c r="U146" s="62">
        <f t="shared" si="89"/>
        <v>130842.5</v>
      </c>
      <c r="V146" s="140">
        <f>V147+V148</f>
        <v>0</v>
      </c>
      <c r="W146" s="140"/>
      <c r="X146" s="140" t="e">
        <f>X147+X148</f>
        <v>#DIV/0!</v>
      </c>
      <c r="Y146" s="63">
        <f t="shared" si="98"/>
        <v>42.72408163265306</v>
      </c>
      <c r="Z146" s="64" t="e">
        <f t="shared" si="99"/>
        <v>#DIV/0!</v>
      </c>
      <c r="AA146" s="65">
        <f aca="true" t="shared" si="109" ref="AA146:AA153">U146/F146*100</f>
        <v>42.72408163265306</v>
      </c>
      <c r="AB146" s="117">
        <f>AB147+AB148</f>
        <v>31295.75</v>
      </c>
      <c r="AC146" s="117">
        <f>AC147+AC148</f>
        <v>25348.75</v>
      </c>
      <c r="AD146" s="117">
        <f>AD147+AD148</f>
        <v>20689.25</v>
      </c>
      <c r="AE146" s="117">
        <f>AE147+AE148</f>
        <v>77333.75</v>
      </c>
      <c r="AF146" s="117">
        <f>AF147+AF148</f>
        <v>0</v>
      </c>
      <c r="AG146" s="66" t="e">
        <f t="shared" si="100"/>
        <v>#DIV/0!</v>
      </c>
      <c r="AH146" s="67">
        <f aca="true" t="shared" si="110" ref="AH146:AI209">U146+AE146</f>
        <v>208176.25</v>
      </c>
      <c r="AI146" s="66">
        <f t="shared" si="110"/>
        <v>0</v>
      </c>
      <c r="AJ146" s="67" t="e">
        <f>AH146/AI146*100</f>
        <v>#DIV/0!</v>
      </c>
      <c r="AK146" s="66">
        <f t="shared" si="91"/>
        <v>67.97591836734695</v>
      </c>
      <c r="AL146" s="117">
        <f>AL147+AL148</f>
        <v>0</v>
      </c>
      <c r="AM146" s="117">
        <f>AM147+AM148</f>
        <v>0</v>
      </c>
      <c r="AN146" s="117">
        <f>AN147+AN148</f>
        <v>0</v>
      </c>
      <c r="AO146" s="117">
        <f>AO147+AO148</f>
        <v>0</v>
      </c>
      <c r="AP146" s="66">
        <f t="shared" si="94"/>
        <v>306250</v>
      </c>
      <c r="AQ146" s="65"/>
      <c r="AR146" s="67">
        <f t="shared" si="83"/>
        <v>208176.25</v>
      </c>
      <c r="AS146" s="65">
        <f t="shared" si="93"/>
        <v>67.97591836734695</v>
      </c>
      <c r="AT146" s="68">
        <f t="shared" si="101"/>
        <v>18925.113636363636</v>
      </c>
      <c r="AU146" s="68">
        <f t="shared" si="102"/>
        <v>227101.36363636365</v>
      </c>
      <c r="AV146" s="8"/>
      <c r="AW146" s="8"/>
      <c r="AX146" s="8"/>
      <c r="AY146" s="8"/>
      <c r="AZ146" s="8"/>
      <c r="BA146" s="8"/>
      <c r="BB146" s="8"/>
    </row>
    <row r="147" spans="1:54" ht="18.75" customHeight="1">
      <c r="A147" s="266"/>
      <c r="B147" s="303"/>
      <c r="C147" s="141" t="s">
        <v>870</v>
      </c>
      <c r="D147" s="140">
        <f aca="true" t="shared" si="111" ref="D147:I147">D148/80*20</f>
        <v>61250</v>
      </c>
      <c r="E147" s="140">
        <f t="shared" si="111"/>
        <v>25575</v>
      </c>
      <c r="F147" s="140">
        <f t="shared" si="111"/>
        <v>61250</v>
      </c>
      <c r="G147" s="140">
        <f t="shared" si="111"/>
        <v>2163</v>
      </c>
      <c r="H147" s="140">
        <f t="shared" si="111"/>
        <v>4957.925</v>
      </c>
      <c r="I147" s="140">
        <f t="shared" si="111"/>
        <v>4301.025</v>
      </c>
      <c r="J147" s="78">
        <f>G147+H147+I147</f>
        <v>11421.95</v>
      </c>
      <c r="K147" s="140">
        <f>K148/80*20</f>
        <v>0</v>
      </c>
      <c r="L147" s="140" t="e">
        <f>L148+L149</f>
        <v>#DIV/0!</v>
      </c>
      <c r="M147" s="63">
        <f t="shared" si="96"/>
        <v>18.648081632653064</v>
      </c>
      <c r="N147" s="140">
        <f>N148/80*20</f>
        <v>4694.1</v>
      </c>
      <c r="O147" s="140">
        <f>O148/80*20</f>
        <v>4674.9</v>
      </c>
      <c r="P147" s="140">
        <f>P148/80*20</f>
        <v>5377.55</v>
      </c>
      <c r="Q147" s="78">
        <f>N147+O147+P147</f>
        <v>14746.55</v>
      </c>
      <c r="R147" s="140">
        <f>R148/80*20</f>
        <v>0</v>
      </c>
      <c r="S147" s="63">
        <f t="shared" si="97"/>
        <v>24.076</v>
      </c>
      <c r="T147" s="140">
        <f>T148/80*20</f>
        <v>0</v>
      </c>
      <c r="U147" s="62">
        <f t="shared" si="89"/>
        <v>26168.5</v>
      </c>
      <c r="V147" s="78">
        <f t="shared" si="89"/>
        <v>0</v>
      </c>
      <c r="W147" s="78"/>
      <c r="X147" s="140"/>
      <c r="Y147" s="63">
        <f t="shared" si="98"/>
        <v>42.72408163265306</v>
      </c>
      <c r="Z147" s="64" t="e">
        <f t="shared" si="99"/>
        <v>#DIV/0!</v>
      </c>
      <c r="AA147" s="65">
        <f t="shared" si="109"/>
        <v>42.72408163265306</v>
      </c>
      <c r="AB147" s="117">
        <f>AB148/80*20</f>
        <v>6259.15</v>
      </c>
      <c r="AC147" s="117">
        <f>AC148/80*20</f>
        <v>5069.75</v>
      </c>
      <c r="AD147" s="117">
        <f>AD148/80*20</f>
        <v>4137.85</v>
      </c>
      <c r="AE147" s="67">
        <f>AB147+AC147+AD147</f>
        <v>15466.75</v>
      </c>
      <c r="AF147" s="117">
        <f>AF148/80*20</f>
        <v>0</v>
      </c>
      <c r="AG147" s="66" t="e">
        <f t="shared" si="100"/>
        <v>#DIV/0!</v>
      </c>
      <c r="AH147" s="67">
        <f t="shared" si="110"/>
        <v>41635.25</v>
      </c>
      <c r="AI147" s="66">
        <f t="shared" si="110"/>
        <v>0</v>
      </c>
      <c r="AJ147" s="67" t="e">
        <f>AH147/AI147*100</f>
        <v>#DIV/0!</v>
      </c>
      <c r="AK147" s="66">
        <f t="shared" si="91"/>
        <v>67.97591836734695</v>
      </c>
      <c r="AL147" s="117">
        <f>AL148/80*20</f>
        <v>0</v>
      </c>
      <c r="AM147" s="117">
        <f>AM148/80*20</f>
        <v>0</v>
      </c>
      <c r="AN147" s="117">
        <f>AN148/80*20</f>
        <v>0</v>
      </c>
      <c r="AO147" s="67">
        <f>AL147+AM147+AN147</f>
        <v>0</v>
      </c>
      <c r="AP147" s="66">
        <f t="shared" si="94"/>
        <v>61250</v>
      </c>
      <c r="AQ147" s="65"/>
      <c r="AR147" s="67">
        <f t="shared" si="83"/>
        <v>41635.25</v>
      </c>
      <c r="AS147" s="65">
        <f t="shared" si="93"/>
        <v>67.97591836734695</v>
      </c>
      <c r="AT147" s="68">
        <f t="shared" si="101"/>
        <v>3785.0227272727275</v>
      </c>
      <c r="AU147" s="68">
        <f t="shared" si="102"/>
        <v>45420.27272727273</v>
      </c>
      <c r="AV147" s="8"/>
      <c r="AW147" s="8"/>
      <c r="AX147" s="8"/>
      <c r="AY147" s="8"/>
      <c r="AZ147" s="8"/>
      <c r="BA147" s="8"/>
      <c r="BB147" s="8"/>
    </row>
    <row r="148" spans="1:54" ht="51" customHeight="1">
      <c r="A148" s="302"/>
      <c r="B148" s="303"/>
      <c r="C148" s="141" t="s">
        <v>871</v>
      </c>
      <c r="D148" s="79">
        <v>245000</v>
      </c>
      <c r="E148" s="79">
        <v>102300</v>
      </c>
      <c r="F148" s="79">
        <v>245000</v>
      </c>
      <c r="G148" s="83">
        <v>8652</v>
      </c>
      <c r="H148" s="83">
        <v>19831.7</v>
      </c>
      <c r="I148" s="83">
        <v>17204.1</v>
      </c>
      <c r="J148" s="78">
        <f>G148+H148+I148</f>
        <v>45687.8</v>
      </c>
      <c r="K148" s="83"/>
      <c r="L148" s="78" t="e">
        <f>J148/K148*100</f>
        <v>#DIV/0!</v>
      </c>
      <c r="M148" s="63">
        <f t="shared" si="96"/>
        <v>18.648081632653064</v>
      </c>
      <c r="N148" s="83">
        <v>18776.4</v>
      </c>
      <c r="O148" s="83">
        <v>18699.6</v>
      </c>
      <c r="P148" s="83">
        <v>21510.2</v>
      </c>
      <c r="Q148" s="78">
        <f>N148+O148+P148</f>
        <v>58986.2</v>
      </c>
      <c r="R148" s="83"/>
      <c r="S148" s="63">
        <f t="shared" si="97"/>
        <v>24.076</v>
      </c>
      <c r="T148" s="140"/>
      <c r="U148" s="62">
        <f t="shared" si="89"/>
        <v>104674</v>
      </c>
      <c r="V148" s="78">
        <f t="shared" si="89"/>
        <v>0</v>
      </c>
      <c r="W148" s="78"/>
      <c r="X148" s="140" t="e">
        <f>U148/V148*100</f>
        <v>#DIV/0!</v>
      </c>
      <c r="Y148" s="63">
        <f t="shared" si="98"/>
        <v>42.72408163265306</v>
      </c>
      <c r="Z148" s="64" t="e">
        <f t="shared" si="99"/>
        <v>#DIV/0!</v>
      </c>
      <c r="AA148" s="65">
        <f t="shared" si="109"/>
        <v>42.72408163265306</v>
      </c>
      <c r="AB148" s="67">
        <v>25036.6</v>
      </c>
      <c r="AC148" s="67">
        <v>20279</v>
      </c>
      <c r="AD148" s="67">
        <v>16551.4</v>
      </c>
      <c r="AE148" s="67">
        <f>AB148+AC148+AD148</f>
        <v>61867</v>
      </c>
      <c r="AF148" s="84"/>
      <c r="AG148" s="66" t="e">
        <f t="shared" si="100"/>
        <v>#DIV/0!</v>
      </c>
      <c r="AH148" s="67">
        <f t="shared" si="110"/>
        <v>166541</v>
      </c>
      <c r="AI148" s="66">
        <f t="shared" si="110"/>
        <v>0</v>
      </c>
      <c r="AJ148" s="67" t="e">
        <f>AH148/AI148*100</f>
        <v>#DIV/0!</v>
      </c>
      <c r="AK148" s="66">
        <f t="shared" si="91"/>
        <v>67.97591836734695</v>
      </c>
      <c r="AL148" s="67"/>
      <c r="AM148" s="67"/>
      <c r="AN148" s="67"/>
      <c r="AO148" s="67">
        <f>AL148+AM148+AN148</f>
        <v>0</v>
      </c>
      <c r="AP148" s="66">
        <f t="shared" si="94"/>
        <v>245000</v>
      </c>
      <c r="AQ148" s="65"/>
      <c r="AR148" s="67">
        <f t="shared" si="83"/>
        <v>166541</v>
      </c>
      <c r="AS148" s="65">
        <f t="shared" si="93"/>
        <v>67.97591836734695</v>
      </c>
      <c r="AT148" s="92" t="s">
        <v>107</v>
      </c>
      <c r="AU148" s="92">
        <v>656000</v>
      </c>
      <c r="AV148" s="8"/>
      <c r="AW148" s="8"/>
      <c r="AX148" s="8"/>
      <c r="AY148" s="8"/>
      <c r="AZ148" s="8"/>
      <c r="BA148" s="8"/>
      <c r="BB148" s="8"/>
    </row>
    <row r="149" spans="1:54" ht="102.75" customHeight="1">
      <c r="A149" s="142" t="s">
        <v>196</v>
      </c>
      <c r="B149" s="143" t="s">
        <v>197</v>
      </c>
      <c r="C149" s="144" t="s">
        <v>870</v>
      </c>
      <c r="D149" s="95"/>
      <c r="E149" s="95">
        <v>1008700</v>
      </c>
      <c r="F149" s="95"/>
      <c r="G149" s="75">
        <v>24.2</v>
      </c>
      <c r="H149" s="75">
        <v>24.2</v>
      </c>
      <c r="I149" s="75">
        <v>154.2</v>
      </c>
      <c r="J149" s="78">
        <f>G149+H149+I149</f>
        <v>202.6</v>
      </c>
      <c r="K149" s="63"/>
      <c r="L149" s="78"/>
      <c r="M149" s="63"/>
      <c r="N149" s="75"/>
      <c r="O149" s="75">
        <v>25.1</v>
      </c>
      <c r="P149" s="75">
        <v>130.9</v>
      </c>
      <c r="Q149" s="78">
        <f>N149+O149+P149</f>
        <v>156</v>
      </c>
      <c r="R149" s="63"/>
      <c r="S149" s="63"/>
      <c r="T149" s="63"/>
      <c r="U149" s="62">
        <f t="shared" si="89"/>
        <v>358.6</v>
      </c>
      <c r="V149" s="78">
        <f t="shared" si="89"/>
        <v>0</v>
      </c>
      <c r="W149" s="78"/>
      <c r="X149" s="140" t="e">
        <f>U149/V149*100</f>
        <v>#DIV/0!</v>
      </c>
      <c r="Y149" s="63"/>
      <c r="Z149" s="64"/>
      <c r="AA149" s="65" t="e">
        <f t="shared" si="109"/>
        <v>#DIV/0!</v>
      </c>
      <c r="AB149" s="53">
        <v>-188.4</v>
      </c>
      <c r="AC149" s="53">
        <v>24.2</v>
      </c>
      <c r="AD149" s="53">
        <v>26</v>
      </c>
      <c r="AE149" s="67">
        <f>AB149+AC149+AD149</f>
        <v>-138.20000000000002</v>
      </c>
      <c r="AG149" s="66"/>
      <c r="AH149" s="67">
        <f t="shared" si="110"/>
        <v>220.4</v>
      </c>
      <c r="AI149" s="66">
        <f t="shared" si="110"/>
        <v>0</v>
      </c>
      <c r="AJ149" s="67"/>
      <c r="AK149" s="66" t="e">
        <f t="shared" si="91"/>
        <v>#DIV/0!</v>
      </c>
      <c r="AO149" s="67">
        <f>AL149+AM149+AN149</f>
        <v>0</v>
      </c>
      <c r="AP149" s="66">
        <f t="shared" si="94"/>
        <v>0</v>
      </c>
      <c r="AQ149" s="65" t="e">
        <f>AO149/AP149*100</f>
        <v>#DIV/0!</v>
      </c>
      <c r="AR149" s="67">
        <f>AH149+AO149</f>
        <v>220.4</v>
      </c>
      <c r="AS149" s="65" t="e">
        <f t="shared" si="93"/>
        <v>#DIV/0!</v>
      </c>
      <c r="AT149" s="68"/>
      <c r="AU149" s="68"/>
      <c r="AV149" s="8"/>
      <c r="AW149" s="8"/>
      <c r="AX149" s="8"/>
      <c r="AY149" s="8"/>
      <c r="AZ149" s="8"/>
      <c r="BA149" s="8"/>
      <c r="BB149" s="8"/>
    </row>
    <row r="150" spans="1:54" ht="81" customHeight="1">
      <c r="A150" s="114" t="s">
        <v>661</v>
      </c>
      <c r="B150" s="100" t="s">
        <v>662</v>
      </c>
      <c r="C150" s="141" t="s">
        <v>112</v>
      </c>
      <c r="D150" s="95">
        <v>12000</v>
      </c>
      <c r="E150" s="95"/>
      <c r="F150" s="95">
        <v>12000</v>
      </c>
      <c r="G150" s="75">
        <v>380.7</v>
      </c>
      <c r="H150" s="75">
        <v>298.3</v>
      </c>
      <c r="I150" s="75">
        <v>695.2</v>
      </c>
      <c r="J150" s="78">
        <f>G150+H150+I150</f>
        <v>1374.2</v>
      </c>
      <c r="K150" s="63"/>
      <c r="L150" s="78" t="e">
        <f>J150/K150*100</f>
        <v>#DIV/0!</v>
      </c>
      <c r="M150" s="63">
        <f>J150/F150*100</f>
        <v>11.451666666666666</v>
      </c>
      <c r="N150" s="75">
        <v>657.7</v>
      </c>
      <c r="O150" s="75">
        <v>129.4</v>
      </c>
      <c r="P150" s="75">
        <v>428.7</v>
      </c>
      <c r="Q150" s="78">
        <f>N150+O150+P150</f>
        <v>1215.8</v>
      </c>
      <c r="R150" s="63"/>
      <c r="S150" s="63">
        <f>Q150/F150*100</f>
        <v>10.131666666666666</v>
      </c>
      <c r="T150" s="63"/>
      <c r="U150" s="62">
        <f t="shared" si="89"/>
        <v>2590</v>
      </c>
      <c r="V150" s="78">
        <f t="shared" si="89"/>
        <v>0</v>
      </c>
      <c r="W150" s="78"/>
      <c r="X150" s="140"/>
      <c r="Y150" s="63">
        <f>U150/F150*100</f>
        <v>21.583333333333332</v>
      </c>
      <c r="Z150" s="64" t="e">
        <f>U150/V150*100</f>
        <v>#DIV/0!</v>
      </c>
      <c r="AA150" s="65"/>
      <c r="AB150" s="53">
        <v>4.1</v>
      </c>
      <c r="AC150" s="53">
        <v>486.6</v>
      </c>
      <c r="AD150" s="53">
        <v>752.7</v>
      </c>
      <c r="AE150" s="67">
        <f>AB150+AC150+AD150</f>
        <v>1243.4</v>
      </c>
      <c r="AG150" s="66"/>
      <c r="AH150" s="67">
        <f t="shared" si="110"/>
        <v>3833.4</v>
      </c>
      <c r="AI150" s="66">
        <f t="shared" si="110"/>
        <v>0</v>
      </c>
      <c r="AJ150" s="67" t="e">
        <f>AH150/AI150*100</f>
        <v>#DIV/0!</v>
      </c>
      <c r="AK150" s="66">
        <f t="shared" si="91"/>
        <v>31.945</v>
      </c>
      <c r="AO150" s="67">
        <f>AL150+AM150+AN150</f>
        <v>0</v>
      </c>
      <c r="AP150" s="66">
        <f t="shared" si="94"/>
        <v>12000</v>
      </c>
      <c r="AQ150" s="65"/>
      <c r="AR150" s="67">
        <f>AH150+AO150</f>
        <v>3833.4</v>
      </c>
      <c r="AS150" s="65">
        <f t="shared" si="93"/>
        <v>31.945</v>
      </c>
      <c r="AT150" s="92" t="s">
        <v>7</v>
      </c>
      <c r="AU150" s="92">
        <v>6533</v>
      </c>
      <c r="AV150" s="8"/>
      <c r="AW150" s="8"/>
      <c r="AX150" s="8"/>
      <c r="AY150" s="8"/>
      <c r="AZ150" s="8"/>
      <c r="BA150" s="8"/>
      <c r="BB150" s="8"/>
    </row>
    <row r="151" spans="1:54" ht="21" customHeight="1">
      <c r="A151" s="265" t="s">
        <v>198</v>
      </c>
      <c r="B151" s="305" t="s">
        <v>199</v>
      </c>
      <c r="C151" s="141" t="s">
        <v>869</v>
      </c>
      <c r="D151" s="63">
        <f aca="true" t="shared" si="112" ref="D151:L151">+D152+D153</f>
        <v>16200</v>
      </c>
      <c r="E151" s="63">
        <f t="shared" si="112"/>
        <v>216512</v>
      </c>
      <c r="F151" s="63">
        <f>+F152+F153</f>
        <v>16200</v>
      </c>
      <c r="G151" s="63">
        <f t="shared" si="112"/>
        <v>2964.8999999999996</v>
      </c>
      <c r="H151" s="63">
        <f t="shared" si="112"/>
        <v>5598.4</v>
      </c>
      <c r="I151" s="63">
        <f t="shared" si="112"/>
        <v>12060.5</v>
      </c>
      <c r="J151" s="63">
        <f t="shared" si="112"/>
        <v>20623.8</v>
      </c>
      <c r="K151" s="63">
        <f t="shared" si="112"/>
        <v>0</v>
      </c>
      <c r="L151" s="63" t="e">
        <f t="shared" si="112"/>
        <v>#DIV/0!</v>
      </c>
      <c r="M151" s="63">
        <f>J151/F151*100</f>
        <v>127.3074074074074</v>
      </c>
      <c r="N151" s="63">
        <f aca="true" t="shared" si="113" ref="N151:T151">+N152+N153</f>
        <v>9304.2</v>
      </c>
      <c r="O151" s="63">
        <f t="shared" si="113"/>
        <v>5539.7</v>
      </c>
      <c r="P151" s="63">
        <f t="shared" si="113"/>
        <v>6114.5</v>
      </c>
      <c r="Q151" s="63">
        <f t="shared" si="113"/>
        <v>20958.4</v>
      </c>
      <c r="R151" s="63">
        <f t="shared" si="113"/>
        <v>0</v>
      </c>
      <c r="S151" s="63">
        <f>Q151/F151*100</f>
        <v>129.37283950617285</v>
      </c>
      <c r="T151" s="63">
        <f t="shared" si="113"/>
        <v>0</v>
      </c>
      <c r="U151" s="62">
        <f t="shared" si="89"/>
        <v>41582.2</v>
      </c>
      <c r="V151" s="78">
        <f t="shared" si="89"/>
        <v>0</v>
      </c>
      <c r="W151" s="63"/>
      <c r="X151" s="63" t="e">
        <f>+X152+X153</f>
        <v>#DIV/0!</v>
      </c>
      <c r="Y151" s="63">
        <f>U151/F151*100</f>
        <v>256.6802469135802</v>
      </c>
      <c r="Z151" s="64" t="e">
        <f>U151/V151*100</f>
        <v>#DIV/0!</v>
      </c>
      <c r="AA151" s="65">
        <f t="shared" si="109"/>
        <v>256.6802469135802</v>
      </c>
      <c r="AB151" s="65">
        <f>+AB152+AB153</f>
        <v>5789.700000000001</v>
      </c>
      <c r="AC151" s="65">
        <f>+AC152+AC153</f>
        <v>7369.400000000001</v>
      </c>
      <c r="AD151" s="65">
        <f>+AD152+AD153</f>
        <v>5713.599999999999</v>
      </c>
      <c r="AE151" s="65">
        <f>+AE152+AE153</f>
        <v>18872.7</v>
      </c>
      <c r="AF151" s="65">
        <f>+AF152+AF153</f>
        <v>0</v>
      </c>
      <c r="AG151" s="66"/>
      <c r="AH151" s="67">
        <f t="shared" si="110"/>
        <v>60454.899999999994</v>
      </c>
      <c r="AI151" s="66">
        <f t="shared" si="110"/>
        <v>0</v>
      </c>
      <c r="AJ151" s="67" t="e">
        <f>AH151/AI151*100</f>
        <v>#DIV/0!</v>
      </c>
      <c r="AK151" s="66">
        <f t="shared" si="91"/>
        <v>373.17839506172834</v>
      </c>
      <c r="AL151" s="65">
        <f>+AL152+AL153</f>
        <v>0</v>
      </c>
      <c r="AM151" s="65">
        <f>+AM158</f>
        <v>0</v>
      </c>
      <c r="AN151" s="65">
        <f>+AN158</f>
        <v>0</v>
      </c>
      <c r="AO151" s="65">
        <f>+AO152+AO153</f>
        <v>0</v>
      </c>
      <c r="AP151" s="66">
        <f t="shared" si="94"/>
        <v>16200</v>
      </c>
      <c r="AQ151" s="65"/>
      <c r="AR151" s="65">
        <f>+AR152+AR153</f>
        <v>60454.9</v>
      </c>
      <c r="AS151" s="65">
        <f t="shared" si="93"/>
        <v>373.1783950617284</v>
      </c>
      <c r="AT151" s="68">
        <f>AR151/11</f>
        <v>5495.900000000001</v>
      </c>
      <c r="AU151" s="68">
        <f>AT151+AR151</f>
        <v>65950.8</v>
      </c>
      <c r="AV151" s="8"/>
      <c r="AW151" s="8"/>
      <c r="AX151" s="8"/>
      <c r="AY151" s="8"/>
      <c r="AZ151" s="8"/>
      <c r="BA151" s="8"/>
      <c r="BB151" s="8"/>
    </row>
    <row r="152" spans="1:54" ht="18.75" customHeight="1">
      <c r="A152" s="266"/>
      <c r="B152" s="306"/>
      <c r="C152" s="141" t="s">
        <v>870</v>
      </c>
      <c r="D152" s="63">
        <f>D154+D155+D156+D157</f>
        <v>0</v>
      </c>
      <c r="E152" s="63"/>
      <c r="F152" s="63">
        <f>F154+F155+F156+F157</f>
        <v>0</v>
      </c>
      <c r="G152" s="63">
        <f>G154+G155+G156+G157</f>
        <v>1789.6</v>
      </c>
      <c r="H152" s="63">
        <f>H154+H155+H156+H157</f>
        <v>1969.6</v>
      </c>
      <c r="I152" s="63">
        <f>I154+I155+I156+I157</f>
        <v>2450.8</v>
      </c>
      <c r="J152" s="63">
        <f>J154+J155+J156+J157</f>
        <v>6210.000000000001</v>
      </c>
      <c r="K152" s="63"/>
      <c r="L152" s="63"/>
      <c r="M152" s="63"/>
      <c r="N152" s="63">
        <f>N154+N155+N156+N157</f>
        <v>2554.2</v>
      </c>
      <c r="O152" s="63">
        <f>O154+O155+O156+O157</f>
        <v>1817.8</v>
      </c>
      <c r="P152" s="63">
        <f>P154+P155+P156+P157</f>
        <v>2622</v>
      </c>
      <c r="Q152" s="63">
        <f>Q154+Q155+Q156+Q157</f>
        <v>6994</v>
      </c>
      <c r="R152" s="63">
        <f>R154+R155+R156+R157</f>
        <v>0</v>
      </c>
      <c r="S152" s="63"/>
      <c r="T152" s="63">
        <f>T154+T155+T156+T157</f>
        <v>0</v>
      </c>
      <c r="U152" s="62">
        <f t="shared" si="89"/>
        <v>13204</v>
      </c>
      <c r="V152" s="78">
        <f t="shared" si="89"/>
        <v>0</v>
      </c>
      <c r="W152" s="78"/>
      <c r="X152" s="63"/>
      <c r="Y152" s="63"/>
      <c r="Z152" s="64"/>
      <c r="AA152" s="65"/>
      <c r="AB152" s="65">
        <f>AB154+AB155+AB156+AB157</f>
        <v>3213.8</v>
      </c>
      <c r="AC152" s="65">
        <f>AC154+AC155+AC156+AC157</f>
        <v>2337.8</v>
      </c>
      <c r="AD152" s="65">
        <f>AD154+AD155+AD156+AD157</f>
        <v>2530.8999999999996</v>
      </c>
      <c r="AE152" s="65">
        <f aca="true" t="shared" si="114" ref="AE152:AR152">AE154+AE155+AE156+AE157</f>
        <v>8082.5</v>
      </c>
      <c r="AF152" s="65">
        <f t="shared" si="114"/>
        <v>0</v>
      </c>
      <c r="AG152" s="66"/>
      <c r="AH152" s="67">
        <f t="shared" si="110"/>
        <v>21286.5</v>
      </c>
      <c r="AI152" s="66">
        <f t="shared" si="110"/>
        <v>0</v>
      </c>
      <c r="AJ152" s="67"/>
      <c r="AK152" s="66" t="e">
        <f t="shared" si="91"/>
        <v>#DIV/0!</v>
      </c>
      <c r="AL152" s="65">
        <f t="shared" si="114"/>
        <v>0</v>
      </c>
      <c r="AM152" s="65">
        <f t="shared" si="114"/>
        <v>0</v>
      </c>
      <c r="AN152" s="65">
        <f t="shared" si="114"/>
        <v>0</v>
      </c>
      <c r="AO152" s="65">
        <f>AO154+AO155+AO156+AO157</f>
        <v>0</v>
      </c>
      <c r="AP152" s="66">
        <f t="shared" si="94"/>
        <v>0</v>
      </c>
      <c r="AQ152" s="65">
        <f t="shared" si="114"/>
        <v>0</v>
      </c>
      <c r="AR152" s="65">
        <f t="shared" si="114"/>
        <v>21286.5</v>
      </c>
      <c r="AS152" s="65" t="e">
        <f t="shared" si="93"/>
        <v>#DIV/0!</v>
      </c>
      <c r="AT152" s="68">
        <f>AR152/11</f>
        <v>1935.1363636363637</v>
      </c>
      <c r="AU152" s="68">
        <f>AT152+AR152</f>
        <v>23221.636363636364</v>
      </c>
      <c r="AV152" s="8"/>
      <c r="AW152" s="8"/>
      <c r="AX152" s="8"/>
      <c r="AY152" s="8"/>
      <c r="AZ152" s="8"/>
      <c r="BA152" s="8"/>
      <c r="BB152" s="8"/>
    </row>
    <row r="153" spans="1:54" ht="24.75" customHeight="1">
      <c r="A153" s="302"/>
      <c r="B153" s="307"/>
      <c r="C153" s="141" t="s">
        <v>871</v>
      </c>
      <c r="D153" s="63">
        <f aca="true" t="shared" si="115" ref="D153:K153">+D158</f>
        <v>16200</v>
      </c>
      <c r="E153" s="63">
        <f t="shared" si="115"/>
        <v>216512</v>
      </c>
      <c r="F153" s="63">
        <f>+F158</f>
        <v>16200</v>
      </c>
      <c r="G153" s="63">
        <f t="shared" si="115"/>
        <v>1175.3</v>
      </c>
      <c r="H153" s="63">
        <f t="shared" si="115"/>
        <v>3628.7999999999997</v>
      </c>
      <c r="I153" s="63">
        <f t="shared" si="115"/>
        <v>9609.699999999999</v>
      </c>
      <c r="J153" s="63">
        <f t="shared" si="115"/>
        <v>14413.8</v>
      </c>
      <c r="K153" s="63">
        <f t="shared" si="115"/>
        <v>0</v>
      </c>
      <c r="L153" s="78" t="e">
        <f>J153/K153*100</f>
        <v>#DIV/0!</v>
      </c>
      <c r="M153" s="63">
        <f>J153/F153*100</f>
        <v>88.97407407407407</v>
      </c>
      <c r="N153" s="63">
        <f>+N158</f>
        <v>6750</v>
      </c>
      <c r="O153" s="63">
        <f>+O158</f>
        <v>3721.9</v>
      </c>
      <c r="P153" s="63">
        <f>+P158</f>
        <v>3492.5</v>
      </c>
      <c r="Q153" s="78">
        <f>N153+O153+P153</f>
        <v>13964.4</v>
      </c>
      <c r="R153" s="63">
        <f>+R158</f>
        <v>0</v>
      </c>
      <c r="S153" s="63">
        <f>Q153/F153*100</f>
        <v>86.2</v>
      </c>
      <c r="T153" s="63">
        <f>+T158</f>
        <v>0</v>
      </c>
      <c r="U153" s="62">
        <f t="shared" si="89"/>
        <v>28378.199999999997</v>
      </c>
      <c r="V153" s="78">
        <f t="shared" si="89"/>
        <v>0</v>
      </c>
      <c r="W153" s="78"/>
      <c r="X153" s="63" t="e">
        <f>U153/V153*100</f>
        <v>#DIV/0!</v>
      </c>
      <c r="Y153" s="63">
        <f>U153/F153*100</f>
        <v>175.17407407407407</v>
      </c>
      <c r="Z153" s="64" t="e">
        <f>U153/V153*100</f>
        <v>#DIV/0!</v>
      </c>
      <c r="AA153" s="65">
        <f t="shared" si="109"/>
        <v>175.17407407407407</v>
      </c>
      <c r="AB153" s="65">
        <f>+AB158</f>
        <v>2575.9</v>
      </c>
      <c r="AC153" s="65">
        <f>+AC158</f>
        <v>5031.6</v>
      </c>
      <c r="AD153" s="65">
        <f>+AD158</f>
        <v>3182.7</v>
      </c>
      <c r="AE153" s="65">
        <f>+AE158</f>
        <v>10790.2</v>
      </c>
      <c r="AF153" s="65">
        <f>+AF158</f>
        <v>0</v>
      </c>
      <c r="AG153" s="66" t="e">
        <f>AE153/AF153*100</f>
        <v>#DIV/0!</v>
      </c>
      <c r="AH153" s="67">
        <f t="shared" si="110"/>
        <v>39168.399999999994</v>
      </c>
      <c r="AI153" s="66">
        <f t="shared" si="110"/>
        <v>0</v>
      </c>
      <c r="AJ153" s="67" t="e">
        <f>AH153/AI153*100</f>
        <v>#DIV/0!</v>
      </c>
      <c r="AK153" s="66">
        <f t="shared" si="91"/>
        <v>241.7802469135802</v>
      </c>
      <c r="AL153" s="65">
        <f>+AL158</f>
        <v>0</v>
      </c>
      <c r="AM153" s="65">
        <f>+AM158</f>
        <v>0</v>
      </c>
      <c r="AN153" s="65">
        <f>+AN158</f>
        <v>0</v>
      </c>
      <c r="AO153" s="65">
        <f>+AO158</f>
        <v>0</v>
      </c>
      <c r="AP153" s="66">
        <f t="shared" si="94"/>
        <v>16200</v>
      </c>
      <c r="AQ153" s="65"/>
      <c r="AR153" s="65">
        <f>+AR158</f>
        <v>39168.4</v>
      </c>
      <c r="AS153" s="65">
        <f t="shared" si="93"/>
        <v>241.78024691358027</v>
      </c>
      <c r="AT153" s="92">
        <v>3652</v>
      </c>
      <c r="AU153" s="92">
        <f>AT153+AR153</f>
        <v>42820.4</v>
      </c>
      <c r="AV153" s="8"/>
      <c r="AW153" s="8"/>
      <c r="AX153" s="8"/>
      <c r="AY153" s="8"/>
      <c r="AZ153" s="8"/>
      <c r="BA153" s="8"/>
      <c r="BB153" s="8"/>
    </row>
    <row r="154" spans="1:54" ht="17.25" customHeight="1">
      <c r="A154" s="104" t="s">
        <v>200</v>
      </c>
      <c r="B154" s="94" t="s">
        <v>201</v>
      </c>
      <c r="C154" s="141" t="s">
        <v>870</v>
      </c>
      <c r="D154" s="63"/>
      <c r="E154" s="63"/>
      <c r="F154" s="63"/>
      <c r="G154" s="63">
        <v>658.8</v>
      </c>
      <c r="H154" s="75">
        <v>701.6</v>
      </c>
      <c r="I154" s="63">
        <v>970.7</v>
      </c>
      <c r="J154" s="78">
        <f aca="true" t="shared" si="116" ref="J154:J164">G154+H154+I154</f>
        <v>2331.1000000000004</v>
      </c>
      <c r="K154" s="63"/>
      <c r="L154" s="63"/>
      <c r="M154" s="63"/>
      <c r="N154" s="63">
        <v>978.9</v>
      </c>
      <c r="O154" s="63">
        <v>530.4</v>
      </c>
      <c r="P154" s="63">
        <v>874.6</v>
      </c>
      <c r="Q154" s="78">
        <f>N154+O154+P154</f>
        <v>2383.9</v>
      </c>
      <c r="R154" s="63"/>
      <c r="S154" s="63"/>
      <c r="T154" s="63"/>
      <c r="U154" s="62">
        <f t="shared" si="89"/>
        <v>4715</v>
      </c>
      <c r="V154" s="63"/>
      <c r="W154" s="63"/>
      <c r="X154" s="63"/>
      <c r="Y154" s="63"/>
      <c r="Z154" s="64"/>
      <c r="AA154" s="65"/>
      <c r="AB154" s="65">
        <v>715.5</v>
      </c>
      <c r="AC154" s="65">
        <v>511.7</v>
      </c>
      <c r="AD154" s="65">
        <v>765.5</v>
      </c>
      <c r="AE154" s="67">
        <f>AB154+AC154+AD154</f>
        <v>1992.7</v>
      </c>
      <c r="AF154" s="65"/>
      <c r="AG154" s="66"/>
      <c r="AH154" s="67">
        <f t="shared" si="110"/>
        <v>6707.7</v>
      </c>
      <c r="AI154" s="66">
        <f t="shared" si="110"/>
        <v>0</v>
      </c>
      <c r="AJ154" s="67"/>
      <c r="AK154" s="66" t="e">
        <f t="shared" si="91"/>
        <v>#DIV/0!</v>
      </c>
      <c r="AL154" s="65"/>
      <c r="AM154" s="65"/>
      <c r="AN154" s="65"/>
      <c r="AO154" s="67">
        <f>AL154+AM154+AN154</f>
        <v>0</v>
      </c>
      <c r="AP154" s="66">
        <f t="shared" si="94"/>
        <v>0</v>
      </c>
      <c r="AQ154" s="65"/>
      <c r="AR154" s="67">
        <f>AH154+AO154</f>
        <v>6707.7</v>
      </c>
      <c r="AS154" s="65" t="e">
        <f t="shared" si="93"/>
        <v>#DIV/0!</v>
      </c>
      <c r="AT154" s="68"/>
      <c r="AU154" s="68"/>
      <c r="AV154" s="8"/>
      <c r="AW154" s="8"/>
      <c r="AX154" s="8"/>
      <c r="AY154" s="8"/>
      <c r="AZ154" s="8"/>
      <c r="BA154" s="8"/>
      <c r="BB154" s="8"/>
    </row>
    <row r="155" spans="1:54" ht="18.75" customHeight="1">
      <c r="A155" s="104" t="s">
        <v>202</v>
      </c>
      <c r="B155" s="94" t="s">
        <v>203</v>
      </c>
      <c r="C155" s="141" t="s">
        <v>870</v>
      </c>
      <c r="D155" s="63"/>
      <c r="E155" s="63"/>
      <c r="F155" s="63"/>
      <c r="G155" s="63">
        <v>59.9</v>
      </c>
      <c r="H155" s="75">
        <v>88.4</v>
      </c>
      <c r="I155" s="63">
        <v>125.5</v>
      </c>
      <c r="J155" s="78">
        <f t="shared" si="116"/>
        <v>273.8</v>
      </c>
      <c r="K155" s="63"/>
      <c r="L155" s="63"/>
      <c r="M155" s="63"/>
      <c r="N155" s="63">
        <v>124.6</v>
      </c>
      <c r="O155" s="63">
        <v>181.2</v>
      </c>
      <c r="P155" s="63">
        <v>258.2</v>
      </c>
      <c r="Q155" s="78">
        <f>N155+O155+P155</f>
        <v>564</v>
      </c>
      <c r="R155" s="63"/>
      <c r="S155" s="63"/>
      <c r="T155" s="63"/>
      <c r="U155" s="62">
        <f t="shared" si="89"/>
        <v>837.8</v>
      </c>
      <c r="V155" s="63"/>
      <c r="W155" s="63"/>
      <c r="X155" s="63"/>
      <c r="Y155" s="63"/>
      <c r="Z155" s="64"/>
      <c r="AA155" s="65"/>
      <c r="AB155" s="65">
        <v>148.3</v>
      </c>
      <c r="AC155" s="65">
        <v>382.3</v>
      </c>
      <c r="AD155" s="65">
        <v>246</v>
      </c>
      <c r="AE155" s="67">
        <f>AB155+AC155+AD155</f>
        <v>776.6</v>
      </c>
      <c r="AF155" s="65"/>
      <c r="AG155" s="66"/>
      <c r="AH155" s="67">
        <f t="shared" si="110"/>
        <v>1614.4</v>
      </c>
      <c r="AI155" s="66">
        <f t="shared" si="110"/>
        <v>0</v>
      </c>
      <c r="AJ155" s="67"/>
      <c r="AK155" s="66" t="e">
        <f t="shared" si="91"/>
        <v>#DIV/0!</v>
      </c>
      <c r="AL155" s="65"/>
      <c r="AM155" s="65"/>
      <c r="AN155" s="65"/>
      <c r="AO155" s="67">
        <f>AL155+AM155+AN155</f>
        <v>0</v>
      </c>
      <c r="AP155" s="66">
        <f t="shared" si="94"/>
        <v>0</v>
      </c>
      <c r="AQ155" s="65"/>
      <c r="AR155" s="67">
        <f>AH155+AO155</f>
        <v>1614.4</v>
      </c>
      <c r="AS155" s="65" t="e">
        <f t="shared" si="93"/>
        <v>#DIV/0!</v>
      </c>
      <c r="AT155" s="68"/>
      <c r="AU155" s="68"/>
      <c r="AV155" s="8"/>
      <c r="AW155" s="8"/>
      <c r="AX155" s="8"/>
      <c r="AY155" s="8"/>
      <c r="AZ155" s="8"/>
      <c r="BA155" s="8"/>
      <c r="BB155" s="8"/>
    </row>
    <row r="156" spans="1:54" ht="17.25" customHeight="1">
      <c r="A156" s="104" t="s">
        <v>204</v>
      </c>
      <c r="B156" s="94" t="s">
        <v>205</v>
      </c>
      <c r="C156" s="141" t="s">
        <v>870</v>
      </c>
      <c r="D156" s="63"/>
      <c r="E156" s="63"/>
      <c r="F156" s="63"/>
      <c r="G156" s="63">
        <v>242.5</v>
      </c>
      <c r="H156" s="75">
        <v>346.6</v>
      </c>
      <c r="I156" s="63">
        <v>278.7</v>
      </c>
      <c r="J156" s="78">
        <f t="shared" si="116"/>
        <v>867.8</v>
      </c>
      <c r="K156" s="63"/>
      <c r="L156" s="63"/>
      <c r="M156" s="63"/>
      <c r="N156" s="63">
        <v>489.5</v>
      </c>
      <c r="O156" s="63">
        <v>288.2</v>
      </c>
      <c r="P156" s="63">
        <v>472.3</v>
      </c>
      <c r="Q156" s="78">
        <f>N156+O156+P156</f>
        <v>1250</v>
      </c>
      <c r="R156" s="63"/>
      <c r="S156" s="63"/>
      <c r="T156" s="63"/>
      <c r="U156" s="62">
        <f t="shared" si="89"/>
        <v>2117.8</v>
      </c>
      <c r="V156" s="63"/>
      <c r="W156" s="63"/>
      <c r="X156" s="63"/>
      <c r="Y156" s="63"/>
      <c r="Z156" s="64"/>
      <c r="AA156" s="65"/>
      <c r="AB156" s="65">
        <v>682.8</v>
      </c>
      <c r="AC156" s="65">
        <v>360.2</v>
      </c>
      <c r="AD156" s="65">
        <v>342.8</v>
      </c>
      <c r="AE156" s="67">
        <f>AB156+AC156+AD156</f>
        <v>1385.8</v>
      </c>
      <c r="AF156" s="65"/>
      <c r="AG156" s="66"/>
      <c r="AH156" s="67">
        <f t="shared" si="110"/>
        <v>3503.6000000000004</v>
      </c>
      <c r="AI156" s="66">
        <f t="shared" si="110"/>
        <v>0</v>
      </c>
      <c r="AJ156" s="67"/>
      <c r="AK156" s="66" t="e">
        <f t="shared" si="91"/>
        <v>#DIV/0!</v>
      </c>
      <c r="AL156" s="65"/>
      <c r="AM156" s="65"/>
      <c r="AN156" s="65"/>
      <c r="AO156" s="67">
        <f>AL156+AM156+AN156</f>
        <v>0</v>
      </c>
      <c r="AP156" s="66">
        <f t="shared" si="94"/>
        <v>0</v>
      </c>
      <c r="AQ156" s="65"/>
      <c r="AR156" s="67">
        <f>AH156+AO156</f>
        <v>3503.6000000000004</v>
      </c>
      <c r="AS156" s="65" t="e">
        <f t="shared" si="93"/>
        <v>#DIV/0!</v>
      </c>
      <c r="AT156" s="68"/>
      <c r="AU156" s="68"/>
      <c r="AV156" s="8"/>
      <c r="AW156" s="8"/>
      <c r="AX156" s="8"/>
      <c r="AY156" s="8"/>
      <c r="AZ156" s="8"/>
      <c r="BA156" s="8"/>
      <c r="BB156" s="8"/>
    </row>
    <row r="157" spans="1:54" ht="26.25" customHeight="1">
      <c r="A157" s="104" t="s">
        <v>206</v>
      </c>
      <c r="B157" s="94" t="s">
        <v>207</v>
      </c>
      <c r="C157" s="141" t="s">
        <v>870</v>
      </c>
      <c r="D157" s="63"/>
      <c r="E157" s="63"/>
      <c r="F157" s="63"/>
      <c r="G157" s="63">
        <v>828.4</v>
      </c>
      <c r="H157" s="75">
        <v>833</v>
      </c>
      <c r="I157" s="63">
        <v>1075.9</v>
      </c>
      <c r="J157" s="78">
        <f t="shared" si="116"/>
        <v>2737.3</v>
      </c>
      <c r="K157" s="63"/>
      <c r="L157" s="63"/>
      <c r="M157" s="63"/>
      <c r="N157" s="63">
        <v>961.2</v>
      </c>
      <c r="O157" s="63">
        <v>818</v>
      </c>
      <c r="P157" s="63">
        <v>1016.9</v>
      </c>
      <c r="Q157" s="78">
        <f>N157+O157+P157</f>
        <v>2796.1</v>
      </c>
      <c r="R157" s="63"/>
      <c r="S157" s="63"/>
      <c r="T157" s="63"/>
      <c r="U157" s="62">
        <f t="shared" si="89"/>
        <v>5533.4</v>
      </c>
      <c r="V157" s="63"/>
      <c r="W157" s="63"/>
      <c r="X157" s="63"/>
      <c r="Y157" s="63"/>
      <c r="Z157" s="64"/>
      <c r="AA157" s="65"/>
      <c r="AB157" s="65">
        <v>1667.2</v>
      </c>
      <c r="AC157" s="65">
        <v>1083.6</v>
      </c>
      <c r="AD157" s="65">
        <v>1176.6</v>
      </c>
      <c r="AE157" s="67">
        <f>AB157+AC157+AD157</f>
        <v>3927.4</v>
      </c>
      <c r="AF157" s="65"/>
      <c r="AG157" s="66"/>
      <c r="AH157" s="67">
        <f t="shared" si="110"/>
        <v>9460.8</v>
      </c>
      <c r="AI157" s="66">
        <f t="shared" si="110"/>
        <v>0</v>
      </c>
      <c r="AJ157" s="67"/>
      <c r="AK157" s="66" t="e">
        <f t="shared" si="91"/>
        <v>#DIV/0!</v>
      </c>
      <c r="AL157" s="65"/>
      <c r="AM157" s="65"/>
      <c r="AN157" s="65"/>
      <c r="AO157" s="67">
        <f>AL157+AM157+AN157</f>
        <v>0</v>
      </c>
      <c r="AP157" s="66">
        <f t="shared" si="94"/>
        <v>0</v>
      </c>
      <c r="AQ157" s="65"/>
      <c r="AR157" s="67">
        <f>AH157+AO157</f>
        <v>9460.8</v>
      </c>
      <c r="AS157" s="65" t="e">
        <f t="shared" si="93"/>
        <v>#DIV/0!</v>
      </c>
      <c r="AT157" s="68"/>
      <c r="AU157" s="68"/>
      <c r="AV157" s="8"/>
      <c r="AW157" s="8"/>
      <c r="AX157" s="8"/>
      <c r="AY157" s="8"/>
      <c r="AZ157" s="8"/>
      <c r="BA157" s="8"/>
      <c r="BB157" s="8"/>
    </row>
    <row r="158" spans="1:54" ht="66" customHeight="1">
      <c r="A158" s="104" t="s">
        <v>208</v>
      </c>
      <c r="B158" s="145" t="s">
        <v>209</v>
      </c>
      <c r="C158" s="146" t="s">
        <v>871</v>
      </c>
      <c r="D158" s="147">
        <v>16200</v>
      </c>
      <c r="E158" s="147">
        <v>216512</v>
      </c>
      <c r="F158" s="147">
        <v>16200</v>
      </c>
      <c r="G158" s="70">
        <f>+G160+G161+G162+G164+G159</f>
        <v>1175.3</v>
      </c>
      <c r="H158" s="70">
        <f>+H160+H161+H162+H164+H159</f>
        <v>3628.7999999999997</v>
      </c>
      <c r="I158" s="70">
        <f>+I160+I161+I162+I164+I159</f>
        <v>9609.699999999999</v>
      </c>
      <c r="J158" s="70">
        <f>+J160+J161+J162+J164+J159+J163</f>
        <v>14413.8</v>
      </c>
      <c r="K158" s="70"/>
      <c r="L158" s="86" t="e">
        <f>J158/K158*100</f>
        <v>#DIV/0!</v>
      </c>
      <c r="M158" s="70">
        <f>J158/F158*100</f>
        <v>88.97407407407407</v>
      </c>
      <c r="N158" s="70">
        <f>+N160+N161+N162+N164+N159+N163</f>
        <v>6750</v>
      </c>
      <c r="O158" s="70">
        <f>+O160+O161+O162+O164+O159+O163</f>
        <v>3721.9</v>
      </c>
      <c r="P158" s="70">
        <f>+P160+P161+P162+P164+P159+P163</f>
        <v>3492.5</v>
      </c>
      <c r="Q158" s="70">
        <f>+Q160+Q161+Q162+Q164+Q159+Q163</f>
        <v>13964.400000000001</v>
      </c>
      <c r="R158" s="70"/>
      <c r="S158" s="70">
        <f>Q158/F158*100</f>
        <v>86.20000000000002</v>
      </c>
      <c r="T158" s="70"/>
      <c r="U158" s="71">
        <f t="shared" si="89"/>
        <v>28378.2</v>
      </c>
      <c r="V158" s="86">
        <f>K158+R158</f>
        <v>0</v>
      </c>
      <c r="W158" s="86"/>
      <c r="X158" s="70" t="e">
        <f>U158/V158*100</f>
        <v>#DIV/0!</v>
      </c>
      <c r="Y158" s="70">
        <f>U158/F158*100</f>
        <v>175.17407407407407</v>
      </c>
      <c r="Z158" s="64" t="e">
        <f>U158/V158*100</f>
        <v>#DIV/0!</v>
      </c>
      <c r="AA158" s="64">
        <f>U158/F158*100</f>
        <v>175.17407407407407</v>
      </c>
      <c r="AB158" s="64">
        <f>+AB160+AB161+AB162+AB164+AB159+AB163</f>
        <v>2575.9</v>
      </c>
      <c r="AC158" s="64">
        <f>+AC160+AC161+AC162+AC164+AC159+AC163</f>
        <v>5031.6</v>
      </c>
      <c r="AD158" s="64">
        <f>+AD160+AD161+AD162+AD164+AD159+AD163</f>
        <v>3182.7</v>
      </c>
      <c r="AE158" s="64">
        <f>+AE160+AE161+AE162+AE164+AE159+AE163</f>
        <v>10790.2</v>
      </c>
      <c r="AF158" s="64"/>
      <c r="AG158" s="73" t="e">
        <f>AE158/AF158*100</f>
        <v>#DIV/0!</v>
      </c>
      <c r="AH158" s="72">
        <f t="shared" si="110"/>
        <v>39168.4</v>
      </c>
      <c r="AI158" s="73">
        <f t="shared" si="110"/>
        <v>0</v>
      </c>
      <c r="AJ158" s="72" t="e">
        <f>AH158/AI158*100</f>
        <v>#DIV/0!</v>
      </c>
      <c r="AK158" s="73">
        <f t="shared" si="91"/>
        <v>241.78024691358027</v>
      </c>
      <c r="AL158" s="64">
        <f>+AL160+AL161+AL162+AL164+AL159</f>
        <v>0</v>
      </c>
      <c r="AM158" s="64">
        <f>+AM160+AM161+AM162+AM164+AM159</f>
        <v>0</v>
      </c>
      <c r="AN158" s="64">
        <f>+AN160+AN161+AN162+AN164+AN159</f>
        <v>0</v>
      </c>
      <c r="AO158" s="64">
        <f>+AO160+AO161+AO162+AO164+AO159</f>
        <v>0</v>
      </c>
      <c r="AP158" s="73">
        <f t="shared" si="94"/>
        <v>16200</v>
      </c>
      <c r="AQ158" s="64">
        <f>AO158/AP158*100</f>
        <v>0</v>
      </c>
      <c r="AR158" s="64">
        <f>+AR160+AR161+AR162+AR164+AR159+AR163</f>
        <v>39168.4</v>
      </c>
      <c r="AS158" s="65">
        <f t="shared" si="93"/>
        <v>241.78024691358027</v>
      </c>
      <c r="AT158" s="92">
        <v>3652</v>
      </c>
      <c r="AU158" s="92">
        <f>AT158+AR158</f>
        <v>42820.4</v>
      </c>
      <c r="AV158" s="8"/>
      <c r="AW158" s="8"/>
      <c r="AX158" s="8"/>
      <c r="AY158" s="8"/>
      <c r="AZ158" s="8"/>
      <c r="BA158" s="8"/>
      <c r="BB158" s="8"/>
    </row>
    <row r="159" spans="1:54" ht="18.75" customHeight="1">
      <c r="A159" s="104" t="s">
        <v>210</v>
      </c>
      <c r="B159" s="94" t="s">
        <v>211</v>
      </c>
      <c r="C159" s="141" t="s">
        <v>871</v>
      </c>
      <c r="D159" s="63"/>
      <c r="E159" s="63"/>
      <c r="F159" s="63"/>
      <c r="G159" s="63"/>
      <c r="H159" s="63"/>
      <c r="I159" s="63"/>
      <c r="J159" s="78">
        <f t="shared" si="116"/>
        <v>0</v>
      </c>
      <c r="K159" s="63"/>
      <c r="L159" s="78"/>
      <c r="M159" s="63"/>
      <c r="N159" s="63">
        <v>0</v>
      </c>
      <c r="O159" s="63"/>
      <c r="P159" s="63"/>
      <c r="Q159" s="78">
        <f aca="true" t="shared" si="117" ref="Q159:Q164">N159+O159+P159</f>
        <v>0</v>
      </c>
      <c r="R159" s="63"/>
      <c r="S159" s="63"/>
      <c r="T159" s="63"/>
      <c r="U159" s="62">
        <f t="shared" si="89"/>
        <v>0</v>
      </c>
      <c r="V159" s="78"/>
      <c r="W159" s="78"/>
      <c r="X159" s="63"/>
      <c r="Y159" s="63"/>
      <c r="Z159" s="64"/>
      <c r="AA159" s="65"/>
      <c r="AB159" s="65">
        <v>0</v>
      </c>
      <c r="AC159" s="65">
        <v>0</v>
      </c>
      <c r="AD159" s="65">
        <v>0</v>
      </c>
      <c r="AE159" s="67">
        <f aca="true" t="shared" si="118" ref="AE159:AE164">AB159+AC159+AD159</f>
        <v>0</v>
      </c>
      <c r="AF159" s="65"/>
      <c r="AG159" s="55"/>
      <c r="AH159" s="67">
        <f t="shared" si="110"/>
        <v>0</v>
      </c>
      <c r="AI159" s="66">
        <f t="shared" si="110"/>
        <v>0</v>
      </c>
      <c r="AJ159" s="67"/>
      <c r="AK159" s="66" t="e">
        <f t="shared" si="91"/>
        <v>#DIV/0!</v>
      </c>
      <c r="AL159" s="65"/>
      <c r="AM159" s="65"/>
      <c r="AN159" s="65"/>
      <c r="AO159" s="67">
        <f aca="true" t="shared" si="119" ref="AO159:AO164">AL159+AM159+AN159</f>
        <v>0</v>
      </c>
      <c r="AP159" s="66">
        <f t="shared" si="94"/>
        <v>0</v>
      </c>
      <c r="AQ159" s="65"/>
      <c r="AR159" s="67">
        <f aca="true" t="shared" si="120" ref="AR159:AR164">AH159+AO159</f>
        <v>0</v>
      </c>
      <c r="AS159" s="65" t="e">
        <f t="shared" si="93"/>
        <v>#DIV/0!</v>
      </c>
      <c r="AT159" s="68"/>
      <c r="AU159" s="68"/>
      <c r="AV159" s="8"/>
      <c r="AW159" s="8"/>
      <c r="AX159" s="8"/>
      <c r="AY159" s="8"/>
      <c r="AZ159" s="8"/>
      <c r="BA159" s="8"/>
      <c r="BB159" s="8"/>
    </row>
    <row r="160" spans="1:54" ht="15.75" customHeight="1">
      <c r="A160" s="104" t="s">
        <v>212</v>
      </c>
      <c r="B160" s="94" t="s">
        <v>201</v>
      </c>
      <c r="C160" s="141" t="s">
        <v>871</v>
      </c>
      <c r="D160" s="63"/>
      <c r="E160" s="63"/>
      <c r="F160" s="63"/>
      <c r="G160" s="63">
        <v>158.1</v>
      </c>
      <c r="H160" s="63">
        <v>837.4</v>
      </c>
      <c r="I160" s="63">
        <v>1097.9</v>
      </c>
      <c r="J160" s="78">
        <f t="shared" si="116"/>
        <v>2093.4</v>
      </c>
      <c r="K160" s="63"/>
      <c r="L160" s="78"/>
      <c r="M160" s="63"/>
      <c r="N160" s="63">
        <v>460</v>
      </c>
      <c r="O160" s="63">
        <v>1067.2</v>
      </c>
      <c r="P160" s="63">
        <v>691.6</v>
      </c>
      <c r="Q160" s="78">
        <f t="shared" si="117"/>
        <v>2218.8</v>
      </c>
      <c r="R160" s="63"/>
      <c r="S160" s="63"/>
      <c r="T160" s="63"/>
      <c r="U160" s="62">
        <f t="shared" si="89"/>
        <v>4312.200000000001</v>
      </c>
      <c r="V160" s="78"/>
      <c r="W160" s="78"/>
      <c r="X160" s="63"/>
      <c r="Y160" s="63"/>
      <c r="Z160" s="64"/>
      <c r="AA160" s="65"/>
      <c r="AB160" s="65">
        <v>818.9</v>
      </c>
      <c r="AC160" s="65">
        <v>795.5</v>
      </c>
      <c r="AD160" s="65">
        <v>468.5</v>
      </c>
      <c r="AE160" s="67">
        <f t="shared" si="118"/>
        <v>2082.9</v>
      </c>
      <c r="AF160" s="65"/>
      <c r="AG160" s="55"/>
      <c r="AH160" s="67">
        <f t="shared" si="110"/>
        <v>6395.1</v>
      </c>
      <c r="AI160" s="66">
        <f t="shared" si="110"/>
        <v>0</v>
      </c>
      <c r="AJ160" s="67"/>
      <c r="AK160" s="66" t="e">
        <f t="shared" si="91"/>
        <v>#DIV/0!</v>
      </c>
      <c r="AL160" s="65"/>
      <c r="AM160" s="65"/>
      <c r="AN160" s="65"/>
      <c r="AO160" s="67">
        <f t="shared" si="119"/>
        <v>0</v>
      </c>
      <c r="AP160" s="66">
        <f t="shared" si="94"/>
        <v>0</v>
      </c>
      <c r="AQ160" s="65"/>
      <c r="AR160" s="67">
        <f t="shared" si="120"/>
        <v>6395.1</v>
      </c>
      <c r="AS160" s="65" t="e">
        <f t="shared" si="93"/>
        <v>#DIV/0!</v>
      </c>
      <c r="AT160" s="68"/>
      <c r="AU160" s="68"/>
      <c r="AV160" s="8"/>
      <c r="AW160" s="8"/>
      <c r="AX160" s="8"/>
      <c r="AY160" s="8"/>
      <c r="AZ160" s="8"/>
      <c r="BA160" s="8"/>
      <c r="BB160" s="8"/>
    </row>
    <row r="161" spans="1:54" ht="18" customHeight="1">
      <c r="A161" s="104" t="s">
        <v>213</v>
      </c>
      <c r="B161" s="94" t="s">
        <v>203</v>
      </c>
      <c r="C161" s="141" t="s">
        <v>871</v>
      </c>
      <c r="D161" s="63"/>
      <c r="E161" s="63"/>
      <c r="F161" s="63"/>
      <c r="G161" s="63">
        <v>213.9</v>
      </c>
      <c r="H161" s="63">
        <v>418.1</v>
      </c>
      <c r="I161" s="63">
        <v>531.1</v>
      </c>
      <c r="J161" s="78">
        <f t="shared" si="116"/>
        <v>1163.1</v>
      </c>
      <c r="K161" s="63"/>
      <c r="L161" s="78"/>
      <c r="M161" s="63"/>
      <c r="N161" s="63">
        <v>545.5</v>
      </c>
      <c r="O161" s="63">
        <v>477.9</v>
      </c>
      <c r="P161" s="63">
        <v>359.8</v>
      </c>
      <c r="Q161" s="78">
        <f t="shared" si="117"/>
        <v>1383.2</v>
      </c>
      <c r="R161" s="63"/>
      <c r="S161" s="63"/>
      <c r="T161" s="63"/>
      <c r="U161" s="62">
        <f t="shared" si="89"/>
        <v>2546.3</v>
      </c>
      <c r="V161" s="78"/>
      <c r="W161" s="78"/>
      <c r="X161" s="63"/>
      <c r="Y161" s="63"/>
      <c r="Z161" s="64"/>
      <c r="AA161" s="65"/>
      <c r="AB161" s="65">
        <v>358</v>
      </c>
      <c r="AC161" s="65">
        <v>510.8</v>
      </c>
      <c r="AD161" s="65">
        <v>487.8</v>
      </c>
      <c r="AE161" s="67">
        <f t="shared" si="118"/>
        <v>1356.6</v>
      </c>
      <c r="AF161" s="65"/>
      <c r="AG161" s="55"/>
      <c r="AH161" s="67">
        <f t="shared" si="110"/>
        <v>3902.9</v>
      </c>
      <c r="AI161" s="66">
        <f t="shared" si="110"/>
        <v>0</v>
      </c>
      <c r="AJ161" s="67"/>
      <c r="AK161" s="66" t="e">
        <f t="shared" si="91"/>
        <v>#DIV/0!</v>
      </c>
      <c r="AL161" s="65"/>
      <c r="AM161" s="65"/>
      <c r="AN161" s="65"/>
      <c r="AO161" s="67">
        <f t="shared" si="119"/>
        <v>0</v>
      </c>
      <c r="AP161" s="66">
        <f t="shared" si="94"/>
        <v>0</v>
      </c>
      <c r="AQ161" s="65"/>
      <c r="AR161" s="67">
        <f t="shared" si="120"/>
        <v>3902.9</v>
      </c>
      <c r="AS161" s="65" t="e">
        <f t="shared" si="93"/>
        <v>#DIV/0!</v>
      </c>
      <c r="AT161" s="68"/>
      <c r="AU161" s="68"/>
      <c r="AV161" s="8"/>
      <c r="AW161" s="8"/>
      <c r="AX161" s="8"/>
      <c r="AY161" s="8"/>
      <c r="AZ161" s="8"/>
      <c r="BA161" s="8"/>
      <c r="BB161" s="8"/>
    </row>
    <row r="162" spans="1:54" ht="15" customHeight="1">
      <c r="A162" s="104" t="s">
        <v>214</v>
      </c>
      <c r="B162" s="94" t="s">
        <v>205</v>
      </c>
      <c r="C162" s="141" t="s">
        <v>871</v>
      </c>
      <c r="D162" s="63"/>
      <c r="E162" s="63"/>
      <c r="F162" s="63"/>
      <c r="G162" s="63"/>
      <c r="H162" s="63">
        <v>36.6</v>
      </c>
      <c r="I162" s="63">
        <v>38.3</v>
      </c>
      <c r="J162" s="78">
        <f t="shared" si="116"/>
        <v>74.9</v>
      </c>
      <c r="K162" s="63"/>
      <c r="L162" s="78"/>
      <c r="M162" s="63"/>
      <c r="N162" s="63">
        <v>65.3</v>
      </c>
      <c r="O162" s="63">
        <v>51.9</v>
      </c>
      <c r="P162" s="63">
        <v>135.3</v>
      </c>
      <c r="Q162" s="78">
        <f t="shared" si="117"/>
        <v>252.5</v>
      </c>
      <c r="R162" s="63"/>
      <c r="S162" s="63"/>
      <c r="T162" s="63"/>
      <c r="U162" s="62">
        <f t="shared" si="89"/>
        <v>327.4</v>
      </c>
      <c r="V162" s="78"/>
      <c r="W162" s="78"/>
      <c r="X162" s="63"/>
      <c r="Y162" s="63"/>
      <c r="Z162" s="64"/>
      <c r="AA162" s="65"/>
      <c r="AB162" s="65">
        <v>23.9</v>
      </c>
      <c r="AC162" s="65">
        <v>12.7</v>
      </c>
      <c r="AD162" s="65">
        <v>55.9</v>
      </c>
      <c r="AE162" s="67">
        <f t="shared" si="118"/>
        <v>92.5</v>
      </c>
      <c r="AF162" s="65"/>
      <c r="AG162" s="55"/>
      <c r="AH162" s="67">
        <f t="shared" si="110"/>
        <v>419.9</v>
      </c>
      <c r="AI162" s="66">
        <f t="shared" si="110"/>
        <v>0</v>
      </c>
      <c r="AJ162" s="67"/>
      <c r="AK162" s="66" t="e">
        <f t="shared" si="91"/>
        <v>#DIV/0!</v>
      </c>
      <c r="AL162" s="65"/>
      <c r="AM162" s="65"/>
      <c r="AN162" s="65"/>
      <c r="AO162" s="67">
        <f t="shared" si="119"/>
        <v>0</v>
      </c>
      <c r="AP162" s="66">
        <f t="shared" si="94"/>
        <v>0</v>
      </c>
      <c r="AQ162" s="65"/>
      <c r="AR162" s="67">
        <f t="shared" si="120"/>
        <v>419.9</v>
      </c>
      <c r="AS162" s="65" t="e">
        <f t="shared" si="93"/>
        <v>#DIV/0!</v>
      </c>
      <c r="AT162" s="68"/>
      <c r="AU162" s="68"/>
      <c r="AV162" s="8"/>
      <c r="AW162" s="8"/>
      <c r="AX162" s="8"/>
      <c r="AY162" s="8"/>
      <c r="AZ162" s="8"/>
      <c r="BA162" s="8"/>
      <c r="BB162" s="8"/>
    </row>
    <row r="163" spans="1:54" ht="15.75" customHeight="1">
      <c r="A163" s="104" t="s">
        <v>215</v>
      </c>
      <c r="B163" s="94" t="s">
        <v>216</v>
      </c>
      <c r="C163" s="141" t="s">
        <v>871</v>
      </c>
      <c r="D163" s="63"/>
      <c r="E163" s="63"/>
      <c r="F163" s="63"/>
      <c r="G163" s="63"/>
      <c r="H163" s="63"/>
      <c r="I163" s="63"/>
      <c r="J163" s="78"/>
      <c r="K163" s="63"/>
      <c r="L163" s="78"/>
      <c r="M163" s="63"/>
      <c r="N163" s="63"/>
      <c r="O163" s="63"/>
      <c r="P163" s="63">
        <v>0</v>
      </c>
      <c r="Q163" s="78">
        <f t="shared" si="117"/>
        <v>0</v>
      </c>
      <c r="R163" s="63"/>
      <c r="S163" s="63"/>
      <c r="T163" s="63"/>
      <c r="U163" s="62">
        <f t="shared" si="89"/>
        <v>0</v>
      </c>
      <c r="V163" s="78"/>
      <c r="W163" s="78"/>
      <c r="X163" s="63"/>
      <c r="Y163" s="63"/>
      <c r="Z163" s="64"/>
      <c r="AA163" s="65"/>
      <c r="AB163" s="65"/>
      <c r="AC163" s="65">
        <v>0</v>
      </c>
      <c r="AD163" s="65">
        <v>0</v>
      </c>
      <c r="AE163" s="67">
        <f t="shared" si="118"/>
        <v>0</v>
      </c>
      <c r="AF163" s="65"/>
      <c r="AG163" s="55"/>
      <c r="AH163" s="67">
        <f t="shared" si="110"/>
        <v>0</v>
      </c>
      <c r="AI163" s="66">
        <f t="shared" si="110"/>
        <v>0</v>
      </c>
      <c r="AJ163" s="67"/>
      <c r="AK163" s="66" t="e">
        <f t="shared" si="91"/>
        <v>#DIV/0!</v>
      </c>
      <c r="AL163" s="65"/>
      <c r="AM163" s="65"/>
      <c r="AN163" s="65"/>
      <c r="AO163" s="67">
        <f t="shared" si="119"/>
        <v>0</v>
      </c>
      <c r="AP163" s="66">
        <f t="shared" si="94"/>
        <v>0</v>
      </c>
      <c r="AQ163" s="65"/>
      <c r="AR163" s="67">
        <f t="shared" si="120"/>
        <v>0</v>
      </c>
      <c r="AS163" s="65" t="e">
        <f t="shared" si="93"/>
        <v>#DIV/0!</v>
      </c>
      <c r="AT163" s="68"/>
      <c r="AU163" s="68"/>
      <c r="AV163" s="8"/>
      <c r="AW163" s="8"/>
      <c r="AX163" s="8"/>
      <c r="AY163" s="8"/>
      <c r="AZ163" s="8"/>
      <c r="BA163" s="8"/>
      <c r="BB163" s="8"/>
    </row>
    <row r="164" spans="1:54" ht="27.75" customHeight="1">
      <c r="A164" s="104" t="s">
        <v>217</v>
      </c>
      <c r="B164" s="94" t="s">
        <v>207</v>
      </c>
      <c r="C164" s="141" t="s">
        <v>871</v>
      </c>
      <c r="D164" s="63"/>
      <c r="E164" s="63"/>
      <c r="F164" s="63"/>
      <c r="G164" s="63">
        <v>803.3</v>
      </c>
      <c r="H164" s="63">
        <v>2336.7</v>
      </c>
      <c r="I164" s="63">
        <v>7942.4</v>
      </c>
      <c r="J164" s="78">
        <f t="shared" si="116"/>
        <v>11082.4</v>
      </c>
      <c r="K164" s="63"/>
      <c r="L164" s="78"/>
      <c r="M164" s="63"/>
      <c r="N164" s="63">
        <v>5679.2</v>
      </c>
      <c r="O164" s="63">
        <v>2124.9</v>
      </c>
      <c r="P164" s="63">
        <v>2305.8</v>
      </c>
      <c r="Q164" s="78">
        <f t="shared" si="117"/>
        <v>10109.900000000001</v>
      </c>
      <c r="R164" s="63"/>
      <c r="S164" s="63"/>
      <c r="T164" s="63"/>
      <c r="U164" s="62">
        <f t="shared" si="89"/>
        <v>21192.300000000003</v>
      </c>
      <c r="V164" s="78"/>
      <c r="W164" s="78"/>
      <c r="X164" s="63"/>
      <c r="Y164" s="63"/>
      <c r="Z164" s="64"/>
      <c r="AA164" s="65"/>
      <c r="AB164" s="65">
        <v>1375.1</v>
      </c>
      <c r="AC164" s="65">
        <v>3712.6</v>
      </c>
      <c r="AD164" s="65">
        <v>2170.5</v>
      </c>
      <c r="AE164" s="67">
        <f t="shared" si="118"/>
        <v>7258.2</v>
      </c>
      <c r="AF164" s="65"/>
      <c r="AG164" s="55"/>
      <c r="AH164" s="67">
        <f t="shared" si="110"/>
        <v>28450.500000000004</v>
      </c>
      <c r="AI164" s="66">
        <f t="shared" si="110"/>
        <v>0</v>
      </c>
      <c r="AJ164" s="67"/>
      <c r="AK164" s="66" t="e">
        <f t="shared" si="91"/>
        <v>#DIV/0!</v>
      </c>
      <c r="AL164" s="65"/>
      <c r="AM164" s="65"/>
      <c r="AN164" s="65"/>
      <c r="AO164" s="67">
        <f t="shared" si="119"/>
        <v>0</v>
      </c>
      <c r="AP164" s="66">
        <f t="shared" si="94"/>
        <v>0</v>
      </c>
      <c r="AQ164" s="65"/>
      <c r="AR164" s="67">
        <f t="shared" si="120"/>
        <v>28450.500000000004</v>
      </c>
      <c r="AS164" s="65" t="e">
        <f t="shared" si="93"/>
        <v>#DIV/0!</v>
      </c>
      <c r="AT164" s="68"/>
      <c r="AU164" s="68"/>
      <c r="AV164" s="8"/>
      <c r="AW164" s="8"/>
      <c r="AX164" s="8"/>
      <c r="AY164" s="8"/>
      <c r="AZ164" s="8"/>
      <c r="BA164" s="8"/>
      <c r="BB164" s="8"/>
    </row>
    <row r="165" spans="1:54" ht="18" customHeight="1">
      <c r="A165" s="265" t="s">
        <v>218</v>
      </c>
      <c r="B165" s="262" t="s">
        <v>219</v>
      </c>
      <c r="C165" s="141" t="s">
        <v>870</v>
      </c>
      <c r="D165" s="63"/>
      <c r="E165" s="63"/>
      <c r="F165" s="63"/>
      <c r="G165" s="63"/>
      <c r="H165" s="63"/>
      <c r="I165" s="63"/>
      <c r="J165" s="83">
        <f>G165+H165+I165</f>
        <v>0</v>
      </c>
      <c r="K165" s="63"/>
      <c r="L165" s="78"/>
      <c r="M165" s="63"/>
      <c r="N165" s="63"/>
      <c r="O165" s="63"/>
      <c r="P165" s="63"/>
      <c r="Q165" s="83">
        <f>N165+O165+P165</f>
        <v>0</v>
      </c>
      <c r="R165" s="63"/>
      <c r="S165" s="63"/>
      <c r="T165" s="63"/>
      <c r="U165" s="62">
        <f t="shared" si="89"/>
        <v>0</v>
      </c>
      <c r="V165" s="63"/>
      <c r="W165" s="63"/>
      <c r="X165" s="63"/>
      <c r="Y165" s="63"/>
      <c r="Z165" s="64"/>
      <c r="AA165" s="65"/>
      <c r="AB165" s="65">
        <v>0</v>
      </c>
      <c r="AC165" s="65">
        <v>0</v>
      </c>
      <c r="AD165" s="65"/>
      <c r="AE165" s="67">
        <f>AB165+AC165+AD165</f>
        <v>0</v>
      </c>
      <c r="AF165" s="65"/>
      <c r="AG165" s="66"/>
      <c r="AH165" s="67">
        <f t="shared" si="110"/>
        <v>0</v>
      </c>
      <c r="AI165" s="66">
        <f t="shared" si="110"/>
        <v>0</v>
      </c>
      <c r="AJ165" s="67"/>
      <c r="AK165" s="66" t="e">
        <f t="shared" si="91"/>
        <v>#DIV/0!</v>
      </c>
      <c r="AL165" s="65"/>
      <c r="AM165" s="65"/>
      <c r="AN165" s="65"/>
      <c r="AO165" s="67">
        <f>AL165+AM165+AN165</f>
        <v>0</v>
      </c>
      <c r="AP165" s="66">
        <f>F165-AI165</f>
        <v>0</v>
      </c>
      <c r="AQ165" s="65"/>
      <c r="AR165" s="67">
        <f>AH165+AO165</f>
        <v>0</v>
      </c>
      <c r="AS165" s="65" t="e">
        <f t="shared" si="93"/>
        <v>#DIV/0!</v>
      </c>
      <c r="AT165" s="68"/>
      <c r="AU165" s="68"/>
      <c r="AV165" s="8"/>
      <c r="AW165" s="8"/>
      <c r="AX165" s="8"/>
      <c r="AY165" s="8"/>
      <c r="AZ165" s="8"/>
      <c r="BA165" s="8"/>
      <c r="BB165" s="8"/>
    </row>
    <row r="166" spans="1:54" ht="18" customHeight="1">
      <c r="A166" s="308"/>
      <c r="B166" s="309"/>
      <c r="C166" s="146" t="s">
        <v>871</v>
      </c>
      <c r="D166" s="70">
        <f aca="true" t="shared" si="121" ref="D166:K166">+D169</f>
        <v>0</v>
      </c>
      <c r="E166" s="70">
        <f t="shared" si="121"/>
        <v>7645</v>
      </c>
      <c r="F166" s="70">
        <f>+F169</f>
        <v>0</v>
      </c>
      <c r="G166" s="70">
        <f t="shared" si="121"/>
        <v>4580</v>
      </c>
      <c r="H166" s="70">
        <f t="shared" si="121"/>
        <v>655.7</v>
      </c>
      <c r="I166" s="70">
        <f t="shared" si="121"/>
        <v>1504.9</v>
      </c>
      <c r="J166" s="70">
        <f t="shared" si="121"/>
        <v>6740.6</v>
      </c>
      <c r="K166" s="70">
        <f t="shared" si="121"/>
        <v>0</v>
      </c>
      <c r="L166" s="86" t="e">
        <f>J166/K166*100</f>
        <v>#DIV/0!</v>
      </c>
      <c r="M166" s="70"/>
      <c r="N166" s="70">
        <f aca="true" t="shared" si="122" ref="N166:V166">+N169</f>
        <v>10934.3</v>
      </c>
      <c r="O166" s="70">
        <f t="shared" si="122"/>
        <v>1312.6</v>
      </c>
      <c r="P166" s="70">
        <f t="shared" si="122"/>
        <v>2046.7</v>
      </c>
      <c r="Q166" s="70">
        <f t="shared" si="122"/>
        <v>14293.6</v>
      </c>
      <c r="R166" s="70">
        <f t="shared" si="122"/>
        <v>0</v>
      </c>
      <c r="S166" s="70"/>
      <c r="T166" s="70">
        <f t="shared" si="122"/>
        <v>0</v>
      </c>
      <c r="U166" s="71">
        <f t="shared" si="89"/>
        <v>21034.2</v>
      </c>
      <c r="V166" s="70">
        <f t="shared" si="122"/>
        <v>0</v>
      </c>
      <c r="W166" s="70"/>
      <c r="X166" s="70" t="e">
        <f>U166/V166*100</f>
        <v>#DIV/0!</v>
      </c>
      <c r="Y166" s="70"/>
      <c r="Z166" s="64" t="e">
        <f>U166/V166*100</f>
        <v>#DIV/0!</v>
      </c>
      <c r="AA166" s="64" t="e">
        <f>U166/F166*100</f>
        <v>#DIV/0!</v>
      </c>
      <c r="AB166" s="64">
        <f>+AB169</f>
        <v>2730</v>
      </c>
      <c r="AC166" s="64">
        <f>+AC169</f>
        <v>218</v>
      </c>
      <c r="AD166" s="64">
        <f>+AD169</f>
        <v>8150</v>
      </c>
      <c r="AE166" s="64">
        <f>+AE169</f>
        <v>11098</v>
      </c>
      <c r="AF166" s="64">
        <f>+AF169</f>
        <v>0</v>
      </c>
      <c r="AG166" s="73" t="e">
        <f>AE166/AF166*100</f>
        <v>#DIV/0!</v>
      </c>
      <c r="AH166" s="72">
        <f t="shared" si="110"/>
        <v>32132.2</v>
      </c>
      <c r="AI166" s="73">
        <f t="shared" si="110"/>
        <v>0</v>
      </c>
      <c r="AJ166" s="72" t="e">
        <f>AH166/AI166*100</f>
        <v>#DIV/0!</v>
      </c>
      <c r="AK166" s="73" t="e">
        <f t="shared" si="91"/>
        <v>#DIV/0!</v>
      </c>
      <c r="AL166" s="64">
        <f>+AL169</f>
        <v>0</v>
      </c>
      <c r="AM166" s="64">
        <f>+AM169</f>
        <v>0</v>
      </c>
      <c r="AN166" s="64">
        <f>+AN169</f>
        <v>0</v>
      </c>
      <c r="AO166" s="64">
        <f>+AO169</f>
        <v>0</v>
      </c>
      <c r="AP166" s="73">
        <f t="shared" si="94"/>
        <v>0</v>
      </c>
      <c r="AQ166" s="64" t="e">
        <f>AO166/AP166*100</f>
        <v>#DIV/0!</v>
      </c>
      <c r="AR166" s="64">
        <f>+AR169</f>
        <v>32132.2</v>
      </c>
      <c r="AS166" s="65" t="e">
        <f t="shared" si="93"/>
        <v>#DIV/0!</v>
      </c>
      <c r="AT166" s="68"/>
      <c r="AU166" s="68"/>
      <c r="AV166" s="8"/>
      <c r="AW166" s="8"/>
      <c r="AX166" s="8"/>
      <c r="AY166" s="8"/>
      <c r="AZ166" s="8"/>
      <c r="BA166" s="8"/>
      <c r="BB166" s="8"/>
    </row>
    <row r="167" spans="1:54" ht="50.25" customHeight="1" hidden="1">
      <c r="A167" s="104" t="s">
        <v>220</v>
      </c>
      <c r="B167" s="94" t="s">
        <v>221</v>
      </c>
      <c r="C167" s="141" t="s">
        <v>871</v>
      </c>
      <c r="D167" s="63"/>
      <c r="E167" s="63"/>
      <c r="F167" s="63"/>
      <c r="G167" s="63"/>
      <c r="H167" s="63"/>
      <c r="I167" s="63"/>
      <c r="J167" s="78"/>
      <c r="K167" s="63"/>
      <c r="L167" s="78"/>
      <c r="M167" s="63" t="e">
        <f>J167/F167*100</f>
        <v>#DIV/0!</v>
      </c>
      <c r="N167" s="63"/>
      <c r="O167" s="63"/>
      <c r="P167" s="63"/>
      <c r="Q167" s="63"/>
      <c r="R167" s="63"/>
      <c r="S167" s="63"/>
      <c r="T167" s="63"/>
      <c r="U167" s="62">
        <f t="shared" si="89"/>
        <v>0</v>
      </c>
      <c r="V167" s="63"/>
      <c r="W167" s="63"/>
      <c r="X167" s="63" t="e">
        <f>U167/V167*100</f>
        <v>#DIV/0!</v>
      </c>
      <c r="Y167" s="63"/>
      <c r="Z167" s="64" t="e">
        <f>U167/V167*100</f>
        <v>#DIV/0!</v>
      </c>
      <c r="AA167" s="65" t="e">
        <f>U167/F167*100</f>
        <v>#DIV/0!</v>
      </c>
      <c r="AB167" s="65"/>
      <c r="AC167" s="65"/>
      <c r="AD167" s="65"/>
      <c r="AE167" s="65"/>
      <c r="AF167" s="65"/>
      <c r="AG167" s="66" t="e">
        <f>AE167/AF167*100</f>
        <v>#DIV/0!</v>
      </c>
      <c r="AH167" s="67">
        <f t="shared" si="110"/>
        <v>0</v>
      </c>
      <c r="AI167" s="66">
        <f t="shared" si="110"/>
        <v>0</v>
      </c>
      <c r="AJ167" s="67" t="e">
        <f>AH167/AI167*100</f>
        <v>#DIV/0!</v>
      </c>
      <c r="AK167" s="66" t="e">
        <f t="shared" si="91"/>
        <v>#DIV/0!</v>
      </c>
      <c r="AL167" s="65"/>
      <c r="AM167" s="65"/>
      <c r="AN167" s="65"/>
      <c r="AO167" s="65"/>
      <c r="AP167" s="66">
        <f t="shared" si="94"/>
        <v>0</v>
      </c>
      <c r="AQ167" s="65" t="e">
        <f>AO167/AP167*100</f>
        <v>#DIV/0!</v>
      </c>
      <c r="AR167" s="65"/>
      <c r="AS167" s="65" t="e">
        <f t="shared" si="93"/>
        <v>#DIV/0!</v>
      </c>
      <c r="AT167" s="68">
        <f>AR167/11</f>
        <v>0</v>
      </c>
      <c r="AU167" s="68">
        <f>AT167+AR167</f>
        <v>0</v>
      </c>
      <c r="AV167" s="8"/>
      <c r="AW167" s="8"/>
      <c r="AX167" s="8"/>
      <c r="AY167" s="8"/>
      <c r="AZ167" s="8"/>
      <c r="BA167" s="8"/>
      <c r="BB167" s="8"/>
    </row>
    <row r="168" spans="1:54" ht="53.25" customHeight="1">
      <c r="A168" s="104" t="s">
        <v>222</v>
      </c>
      <c r="B168" s="94" t="s">
        <v>223</v>
      </c>
      <c r="C168" s="141" t="s">
        <v>870</v>
      </c>
      <c r="D168" s="63"/>
      <c r="E168" s="63"/>
      <c r="F168" s="63"/>
      <c r="G168" s="63"/>
      <c r="H168" s="63"/>
      <c r="I168" s="63">
        <v>156.3</v>
      </c>
      <c r="J168" s="83">
        <f>G168+H168+I168</f>
        <v>156.3</v>
      </c>
      <c r="K168" s="63"/>
      <c r="L168" s="78"/>
      <c r="M168" s="63"/>
      <c r="N168" s="63">
        <v>1126.4</v>
      </c>
      <c r="O168" s="63">
        <v>79.1</v>
      </c>
      <c r="P168" s="63">
        <v>1061</v>
      </c>
      <c r="Q168" s="83">
        <f>N168+O168+P168</f>
        <v>2266.5</v>
      </c>
      <c r="R168" s="63"/>
      <c r="S168" s="63"/>
      <c r="T168" s="63"/>
      <c r="U168" s="62">
        <f t="shared" si="89"/>
        <v>2422.8</v>
      </c>
      <c r="V168" s="63"/>
      <c r="W168" s="63"/>
      <c r="X168" s="63"/>
      <c r="Y168" s="63"/>
      <c r="Z168" s="64"/>
      <c r="AA168" s="65"/>
      <c r="AB168" s="65">
        <v>288</v>
      </c>
      <c r="AC168" s="65"/>
      <c r="AD168" s="65">
        <v>29.6</v>
      </c>
      <c r="AE168" s="67">
        <f>AB168+AC168+AD168</f>
        <v>317.6</v>
      </c>
      <c r="AF168" s="65"/>
      <c r="AG168" s="66"/>
      <c r="AH168" s="67">
        <f t="shared" si="110"/>
        <v>2740.4</v>
      </c>
      <c r="AI168" s="66">
        <f t="shared" si="110"/>
        <v>0</v>
      </c>
      <c r="AJ168" s="67"/>
      <c r="AK168" s="66" t="e">
        <f t="shared" si="91"/>
        <v>#DIV/0!</v>
      </c>
      <c r="AL168" s="65"/>
      <c r="AM168" s="65"/>
      <c r="AN168" s="65"/>
      <c r="AO168" s="67">
        <f>AL168+AM168+AN168</f>
        <v>0</v>
      </c>
      <c r="AP168" s="66">
        <f t="shared" si="94"/>
        <v>0</v>
      </c>
      <c r="AQ168" s="65"/>
      <c r="AR168" s="67">
        <f>AH168+AO168</f>
        <v>2740.4</v>
      </c>
      <c r="AS168" s="65" t="e">
        <f t="shared" si="93"/>
        <v>#DIV/0!</v>
      </c>
      <c r="AT168" s="68"/>
      <c r="AU168" s="68"/>
      <c r="AV168" s="8"/>
      <c r="AW168" s="8"/>
      <c r="AX168" s="8"/>
      <c r="AY168" s="8"/>
      <c r="AZ168" s="8"/>
      <c r="BA168" s="8"/>
      <c r="BB168" s="8"/>
    </row>
    <row r="169" spans="1:54" ht="53.25" customHeight="1">
      <c r="A169" s="114" t="s">
        <v>224</v>
      </c>
      <c r="B169" s="94" t="s">
        <v>225</v>
      </c>
      <c r="C169" s="148" t="s">
        <v>871</v>
      </c>
      <c r="D169" s="95"/>
      <c r="E169" s="95">
        <v>7645</v>
      </c>
      <c r="F169" s="95"/>
      <c r="G169" s="140">
        <v>4580</v>
      </c>
      <c r="H169" s="140">
        <v>655.7</v>
      </c>
      <c r="I169" s="140">
        <v>1504.9</v>
      </c>
      <c r="J169" s="83">
        <f>G169+H169+I169</f>
        <v>6740.6</v>
      </c>
      <c r="K169" s="140"/>
      <c r="L169" s="83" t="e">
        <f>J169/K169*100</f>
        <v>#DIV/0!</v>
      </c>
      <c r="M169" s="63"/>
      <c r="N169" s="140">
        <v>10934.3</v>
      </c>
      <c r="O169" s="140">
        <v>1312.6</v>
      </c>
      <c r="P169" s="140">
        <v>2046.7</v>
      </c>
      <c r="Q169" s="83">
        <f>N169+O169+P169</f>
        <v>14293.6</v>
      </c>
      <c r="R169" s="140"/>
      <c r="S169" s="63"/>
      <c r="T169" s="140"/>
      <c r="U169" s="62">
        <f t="shared" si="89"/>
        <v>21034.2</v>
      </c>
      <c r="V169" s="83">
        <f>K169+R169</f>
        <v>0</v>
      </c>
      <c r="W169" s="78"/>
      <c r="X169" s="140" t="e">
        <f>U169/V169*100</f>
        <v>#DIV/0!</v>
      </c>
      <c r="Y169" s="63"/>
      <c r="Z169" s="64" t="e">
        <f>U169/V169*100</f>
        <v>#DIV/0!</v>
      </c>
      <c r="AA169" s="65" t="e">
        <f>U169/F169*100</f>
        <v>#DIV/0!</v>
      </c>
      <c r="AB169" s="117">
        <v>2730</v>
      </c>
      <c r="AC169" s="65">
        <v>218</v>
      </c>
      <c r="AD169" s="65">
        <v>8150</v>
      </c>
      <c r="AE169" s="67">
        <f>AB169+AC169+AD169</f>
        <v>11098</v>
      </c>
      <c r="AF169" s="65"/>
      <c r="AG169" s="66" t="e">
        <f>AE169/AF169*100</f>
        <v>#DIV/0!</v>
      </c>
      <c r="AH169" s="67">
        <f t="shared" si="110"/>
        <v>32132.2</v>
      </c>
      <c r="AI169" s="66">
        <f t="shared" si="110"/>
        <v>0</v>
      </c>
      <c r="AJ169" s="67" t="e">
        <f>AH169/AI169*100</f>
        <v>#DIV/0!</v>
      </c>
      <c r="AK169" s="66" t="e">
        <f t="shared" si="91"/>
        <v>#DIV/0!</v>
      </c>
      <c r="AL169" s="65"/>
      <c r="AM169" s="65"/>
      <c r="AN169" s="65"/>
      <c r="AO169" s="67">
        <f>AL169+AM169+AN169</f>
        <v>0</v>
      </c>
      <c r="AP169" s="66">
        <f t="shared" si="94"/>
        <v>0</v>
      </c>
      <c r="AQ169" s="65" t="e">
        <f>AO169/AP169*100</f>
        <v>#DIV/0!</v>
      </c>
      <c r="AR169" s="67">
        <f>AH169+AO169</f>
        <v>32132.2</v>
      </c>
      <c r="AS169" s="65" t="e">
        <f t="shared" si="93"/>
        <v>#DIV/0!</v>
      </c>
      <c r="AT169" s="92">
        <v>2180.1</v>
      </c>
      <c r="AU169" s="92">
        <f>AT169+AR169</f>
        <v>34312.3</v>
      </c>
      <c r="AV169" s="8"/>
      <c r="AW169" s="8"/>
      <c r="AX169" s="8"/>
      <c r="AY169" s="8"/>
      <c r="AZ169" s="8"/>
      <c r="BA169" s="8"/>
      <c r="BB169" s="8"/>
    </row>
    <row r="170" spans="1:54" ht="38.25" customHeight="1">
      <c r="A170" s="104" t="s">
        <v>226</v>
      </c>
      <c r="B170" s="94" t="s">
        <v>227</v>
      </c>
      <c r="C170" s="148" t="s">
        <v>870</v>
      </c>
      <c r="D170" s="140"/>
      <c r="E170" s="140"/>
      <c r="F170" s="140"/>
      <c r="G170" s="140"/>
      <c r="H170" s="140"/>
      <c r="I170" s="140"/>
      <c r="J170" s="83">
        <f>G170+H170+I170</f>
        <v>0</v>
      </c>
      <c r="K170" s="140"/>
      <c r="L170" s="83"/>
      <c r="M170" s="63"/>
      <c r="N170" s="140">
        <v>2650.8</v>
      </c>
      <c r="O170" s="140">
        <v>28.7</v>
      </c>
      <c r="P170" s="140">
        <v>30.6</v>
      </c>
      <c r="Q170" s="83">
        <f>N170+O170+P170</f>
        <v>2710.1</v>
      </c>
      <c r="R170" s="140"/>
      <c r="S170" s="63"/>
      <c r="T170" s="140"/>
      <c r="U170" s="62">
        <f t="shared" si="89"/>
        <v>2710.1</v>
      </c>
      <c r="V170" s="83"/>
      <c r="W170" s="83"/>
      <c r="X170" s="140"/>
      <c r="Y170" s="63"/>
      <c r="Z170" s="64"/>
      <c r="AA170" s="65"/>
      <c r="AB170" s="117">
        <v>0</v>
      </c>
      <c r="AC170" s="65">
        <v>0</v>
      </c>
      <c r="AD170" s="65">
        <v>0</v>
      </c>
      <c r="AE170" s="67">
        <f>AB170+AC170+AD170</f>
        <v>0</v>
      </c>
      <c r="AF170" s="65"/>
      <c r="AG170" s="66"/>
      <c r="AH170" s="67">
        <f t="shared" si="110"/>
        <v>2710.1</v>
      </c>
      <c r="AI170" s="66">
        <f t="shared" si="110"/>
        <v>0</v>
      </c>
      <c r="AJ170" s="67"/>
      <c r="AK170" s="66" t="e">
        <f t="shared" si="91"/>
        <v>#DIV/0!</v>
      </c>
      <c r="AL170" s="65"/>
      <c r="AM170" s="65"/>
      <c r="AN170" s="65"/>
      <c r="AO170" s="67">
        <f>AL170+AM170+AN170</f>
        <v>0</v>
      </c>
      <c r="AP170" s="66">
        <f t="shared" si="94"/>
        <v>0</v>
      </c>
      <c r="AQ170" s="65"/>
      <c r="AR170" s="67">
        <f>AH170+AO170</f>
        <v>2710.1</v>
      </c>
      <c r="AS170" s="65" t="e">
        <f t="shared" si="93"/>
        <v>#DIV/0!</v>
      </c>
      <c r="AT170" s="68"/>
      <c r="AU170" s="68"/>
      <c r="AV170" s="8"/>
      <c r="AW170" s="8"/>
      <c r="AX170" s="8"/>
      <c r="AY170" s="8"/>
      <c r="AZ170" s="8"/>
      <c r="BA170" s="8"/>
      <c r="BB170" s="8"/>
    </row>
    <row r="171" spans="1:54" ht="43.5" customHeight="1">
      <c r="A171" s="104" t="s">
        <v>228</v>
      </c>
      <c r="B171" s="125" t="s">
        <v>229</v>
      </c>
      <c r="C171" s="141" t="s">
        <v>871</v>
      </c>
      <c r="D171" s="140"/>
      <c r="E171" s="140"/>
      <c r="F171" s="140"/>
      <c r="G171" s="140"/>
      <c r="H171" s="140"/>
      <c r="I171" s="140"/>
      <c r="J171" s="83"/>
      <c r="K171" s="140"/>
      <c r="L171" s="83"/>
      <c r="M171" s="63"/>
      <c r="N171" s="140">
        <v>1571.7</v>
      </c>
      <c r="O171" s="140">
        <v>1210.5</v>
      </c>
      <c r="P171" s="140">
        <v>49.5</v>
      </c>
      <c r="Q171" s="83">
        <f>N171+O171+P171</f>
        <v>2831.7</v>
      </c>
      <c r="R171" s="140"/>
      <c r="S171" s="63"/>
      <c r="T171" s="140"/>
      <c r="U171" s="62">
        <f t="shared" si="89"/>
        <v>2831.7</v>
      </c>
      <c r="V171" s="83"/>
      <c r="W171" s="83"/>
      <c r="X171" s="140"/>
      <c r="Y171" s="63"/>
      <c r="Z171" s="64"/>
      <c r="AA171" s="65"/>
      <c r="AB171" s="117"/>
      <c r="AC171" s="65"/>
      <c r="AD171" s="65"/>
      <c r="AE171" s="67"/>
      <c r="AF171" s="65"/>
      <c r="AG171" s="66"/>
      <c r="AH171" s="67">
        <f t="shared" si="110"/>
        <v>2831.7</v>
      </c>
      <c r="AI171" s="66"/>
      <c r="AJ171" s="67"/>
      <c r="AK171" s="66" t="e">
        <f t="shared" si="91"/>
        <v>#DIV/0!</v>
      </c>
      <c r="AL171" s="65"/>
      <c r="AM171" s="65"/>
      <c r="AN171" s="65"/>
      <c r="AO171" s="67"/>
      <c r="AP171" s="66"/>
      <c r="AQ171" s="65"/>
      <c r="AR171" s="67"/>
      <c r="AS171" s="65"/>
      <c r="AT171" s="68"/>
      <c r="AU171" s="68"/>
      <c r="AV171" s="8"/>
      <c r="AW171" s="8"/>
      <c r="AX171" s="8"/>
      <c r="AY171" s="8"/>
      <c r="AZ171" s="8"/>
      <c r="BA171" s="8"/>
      <c r="BB171" s="8"/>
    </row>
    <row r="172" spans="1:54" ht="77.25" customHeight="1">
      <c r="A172" s="114" t="s">
        <v>230</v>
      </c>
      <c r="B172" s="94" t="s">
        <v>231</v>
      </c>
      <c r="C172" s="141" t="s">
        <v>871</v>
      </c>
      <c r="D172" s="63">
        <f aca="true" t="shared" si="123" ref="D172:K172">+D173+D174</f>
        <v>49331.4</v>
      </c>
      <c r="E172" s="63">
        <f>+E173+E174</f>
        <v>57800</v>
      </c>
      <c r="F172" s="63">
        <f>+F173+F174</f>
        <v>49331.4</v>
      </c>
      <c r="G172" s="63">
        <f t="shared" si="123"/>
        <v>368.9</v>
      </c>
      <c r="H172" s="63">
        <f t="shared" si="123"/>
        <v>842.5999999999999</v>
      </c>
      <c r="I172" s="63">
        <f t="shared" si="123"/>
        <v>5492.5</v>
      </c>
      <c r="J172" s="63">
        <f t="shared" si="123"/>
        <v>6704</v>
      </c>
      <c r="K172" s="63">
        <f t="shared" si="123"/>
        <v>0</v>
      </c>
      <c r="L172" s="83" t="e">
        <f aca="true" t="shared" si="124" ref="L172:L179">J172/K172*100</f>
        <v>#DIV/0!</v>
      </c>
      <c r="M172" s="63">
        <f aca="true" t="shared" si="125" ref="M172:M180">J172/F172*100</f>
        <v>13.589721759366244</v>
      </c>
      <c r="N172" s="63">
        <f>+N173+N174</f>
        <v>2679.8</v>
      </c>
      <c r="O172" s="63">
        <f>+O173+O174</f>
        <v>3128.1</v>
      </c>
      <c r="P172" s="63">
        <f>+P173+P174</f>
        <v>5122.900000000001</v>
      </c>
      <c r="Q172" s="63">
        <f>+Q173+Q174</f>
        <v>10930.8</v>
      </c>
      <c r="R172" s="63">
        <f>+R173+R174</f>
        <v>0</v>
      </c>
      <c r="S172" s="63">
        <f aca="true" t="shared" si="126" ref="S172:S180">Q172/F172*100</f>
        <v>22.15789537698099</v>
      </c>
      <c r="T172" s="63">
        <f>+T173+T174</f>
        <v>0</v>
      </c>
      <c r="U172" s="62">
        <f t="shared" si="89"/>
        <v>17634.8</v>
      </c>
      <c r="V172" s="63">
        <f>+V173+V174</f>
        <v>0</v>
      </c>
      <c r="W172" s="78"/>
      <c r="X172" s="63" t="e">
        <f>U172/V172*100</f>
        <v>#DIV/0!</v>
      </c>
      <c r="Y172" s="63">
        <f aca="true" t="shared" si="127" ref="Y172:Y180">U172/F172*100</f>
        <v>35.74761713634723</v>
      </c>
      <c r="Z172" s="64" t="e">
        <f>U172/V172*100</f>
        <v>#DIV/0!</v>
      </c>
      <c r="AA172" s="65">
        <f aca="true" t="shared" si="128" ref="AA172:AA178">U172/F172*100</f>
        <v>35.74761713634723</v>
      </c>
      <c r="AB172" s="65">
        <f>+AB173+AB174</f>
        <v>4722.299999999999</v>
      </c>
      <c r="AC172" s="65">
        <f>+AC173+AC174</f>
        <v>3740.2</v>
      </c>
      <c r="AD172" s="65">
        <f>+AD173+AD174</f>
        <v>4519</v>
      </c>
      <c r="AE172" s="65">
        <f>+AE173+AE174</f>
        <v>12981.5</v>
      </c>
      <c r="AF172" s="65">
        <f>+AF173+AF174</f>
        <v>0</v>
      </c>
      <c r="AG172" s="66" t="e">
        <f>AE172/AF172*100</f>
        <v>#DIV/0!</v>
      </c>
      <c r="AH172" s="67">
        <f t="shared" si="110"/>
        <v>30616.3</v>
      </c>
      <c r="AI172" s="66">
        <f>V172+AF172</f>
        <v>0</v>
      </c>
      <c r="AJ172" s="67" t="e">
        <f aca="true" t="shared" si="129" ref="AJ172:AJ180">AH172/AI172*100</f>
        <v>#DIV/0!</v>
      </c>
      <c r="AK172" s="66">
        <f t="shared" si="91"/>
        <v>62.062499746611685</v>
      </c>
      <c r="AL172" s="65">
        <f>+AL173+AL174</f>
        <v>0</v>
      </c>
      <c r="AM172" s="65">
        <f>+AM173+AM174</f>
        <v>0</v>
      </c>
      <c r="AN172" s="65">
        <f>+AN173+AN174</f>
        <v>0</v>
      </c>
      <c r="AO172" s="65">
        <f>+AO173+AO174</f>
        <v>0</v>
      </c>
      <c r="AP172" s="66">
        <f t="shared" si="94"/>
        <v>49331.4</v>
      </c>
      <c r="AQ172" s="65">
        <f>AO172/AP172*100</f>
        <v>0</v>
      </c>
      <c r="AR172" s="65">
        <f>+AR173+AR174</f>
        <v>30616.300000000003</v>
      </c>
      <c r="AS172" s="65">
        <f t="shared" si="93"/>
        <v>62.0624997466117</v>
      </c>
      <c r="AT172" s="92">
        <f>AT173+AT174</f>
        <v>2527</v>
      </c>
      <c r="AU172" s="92">
        <f aca="true" t="shared" si="130" ref="AU172:AU180">AT172+AR172</f>
        <v>33143.3</v>
      </c>
      <c r="AV172" s="8"/>
      <c r="AW172" s="8"/>
      <c r="AX172" s="8"/>
      <c r="AY172" s="8"/>
      <c r="AZ172" s="8"/>
      <c r="BA172" s="8"/>
      <c r="BB172" s="8"/>
    </row>
    <row r="173" spans="1:54" ht="78" customHeight="1">
      <c r="A173" s="114" t="s">
        <v>232</v>
      </c>
      <c r="B173" s="94" t="s">
        <v>233</v>
      </c>
      <c r="C173" s="141" t="s">
        <v>871</v>
      </c>
      <c r="D173" s="123">
        <v>40000</v>
      </c>
      <c r="E173" s="123">
        <v>38000</v>
      </c>
      <c r="F173" s="123">
        <v>40000</v>
      </c>
      <c r="G173" s="63"/>
      <c r="H173" s="63">
        <v>184.7</v>
      </c>
      <c r="I173" s="63">
        <v>4752.6</v>
      </c>
      <c r="J173" s="83">
        <f>G173+H173+I173</f>
        <v>4937.3</v>
      </c>
      <c r="K173" s="63"/>
      <c r="L173" s="83" t="e">
        <f t="shared" si="124"/>
        <v>#DIV/0!</v>
      </c>
      <c r="M173" s="63">
        <f t="shared" si="125"/>
        <v>12.34325</v>
      </c>
      <c r="N173" s="63">
        <v>2055</v>
      </c>
      <c r="O173" s="63">
        <v>2531.2</v>
      </c>
      <c r="P173" s="63">
        <v>4472.8</v>
      </c>
      <c r="Q173" s="83">
        <f>N173+O173+P173</f>
        <v>9059</v>
      </c>
      <c r="R173" s="63"/>
      <c r="S173" s="63">
        <f t="shared" si="126"/>
        <v>22.6475</v>
      </c>
      <c r="T173" s="63"/>
      <c r="U173" s="62">
        <f t="shared" si="89"/>
        <v>13996.3</v>
      </c>
      <c r="V173" s="83">
        <f>K173+R173</f>
        <v>0</v>
      </c>
      <c r="W173" s="78"/>
      <c r="X173" s="63" t="e">
        <f>U173/V173*100</f>
        <v>#DIV/0!</v>
      </c>
      <c r="Y173" s="63">
        <f t="shared" si="127"/>
        <v>34.99075</v>
      </c>
      <c r="Z173" s="64" t="e">
        <f>U173/V173*100</f>
        <v>#DIV/0!</v>
      </c>
      <c r="AA173" s="65">
        <f t="shared" si="128"/>
        <v>34.99075</v>
      </c>
      <c r="AB173" s="65">
        <v>2833.7</v>
      </c>
      <c r="AC173" s="65">
        <v>2996</v>
      </c>
      <c r="AD173" s="65">
        <v>3743.4</v>
      </c>
      <c r="AE173" s="67">
        <f>AB173+AC173+AD173</f>
        <v>9573.1</v>
      </c>
      <c r="AF173" s="65"/>
      <c r="AG173" s="66" t="e">
        <f>AE173/AF173*100</f>
        <v>#DIV/0!</v>
      </c>
      <c r="AH173" s="67">
        <f t="shared" si="110"/>
        <v>23569.4</v>
      </c>
      <c r="AI173" s="66">
        <f>V173+AF173</f>
        <v>0</v>
      </c>
      <c r="AJ173" s="67" t="e">
        <f t="shared" si="129"/>
        <v>#DIV/0!</v>
      </c>
      <c r="AK173" s="66">
        <f t="shared" si="91"/>
        <v>58.923500000000004</v>
      </c>
      <c r="AL173" s="65"/>
      <c r="AM173" s="65"/>
      <c r="AN173" s="65"/>
      <c r="AO173" s="67">
        <f>AL173+AM173+AN173</f>
        <v>0</v>
      </c>
      <c r="AP173" s="66">
        <f t="shared" si="94"/>
        <v>40000</v>
      </c>
      <c r="AQ173" s="65">
        <f>AO173/AP173*100</f>
        <v>0</v>
      </c>
      <c r="AR173" s="67">
        <f>AH173+AO173</f>
        <v>23569.4</v>
      </c>
      <c r="AS173" s="65">
        <f t="shared" si="93"/>
        <v>58.923500000000004</v>
      </c>
      <c r="AT173" s="92">
        <v>1927.1</v>
      </c>
      <c r="AU173" s="92">
        <f t="shared" si="130"/>
        <v>25496.5</v>
      </c>
      <c r="AV173" s="8"/>
      <c r="AW173" s="8"/>
      <c r="AX173" s="8"/>
      <c r="AY173" s="8"/>
      <c r="AZ173" s="8"/>
      <c r="BA173" s="8"/>
      <c r="BB173" s="8"/>
    </row>
    <row r="174" spans="1:54" ht="15.75" customHeight="1">
      <c r="A174" s="131" t="s">
        <v>234</v>
      </c>
      <c r="B174" s="149" t="s">
        <v>235</v>
      </c>
      <c r="C174" s="141" t="s">
        <v>871</v>
      </c>
      <c r="D174" s="123">
        <v>9331.4</v>
      </c>
      <c r="E174" s="123">
        <v>19800</v>
      </c>
      <c r="F174" s="123">
        <v>9331.4</v>
      </c>
      <c r="G174" s="63">
        <v>368.9</v>
      </c>
      <c r="H174" s="63">
        <v>657.9</v>
      </c>
      <c r="I174" s="63">
        <v>739.9</v>
      </c>
      <c r="J174" s="83">
        <f>G174+H174+I174</f>
        <v>1766.6999999999998</v>
      </c>
      <c r="K174" s="63"/>
      <c r="L174" s="83" t="e">
        <f t="shared" si="124"/>
        <v>#DIV/0!</v>
      </c>
      <c r="M174" s="63">
        <f t="shared" si="125"/>
        <v>18.932850376149343</v>
      </c>
      <c r="N174" s="63">
        <v>624.8</v>
      </c>
      <c r="O174" s="63">
        <v>596.9</v>
      </c>
      <c r="P174" s="63">
        <v>650.1</v>
      </c>
      <c r="Q174" s="83">
        <f>N174+O174+P174</f>
        <v>1871.7999999999997</v>
      </c>
      <c r="R174" s="63"/>
      <c r="S174" s="63">
        <f t="shared" si="126"/>
        <v>20.0591551107015</v>
      </c>
      <c r="T174" s="63"/>
      <c r="U174" s="62">
        <f t="shared" si="89"/>
        <v>3638.4999999999995</v>
      </c>
      <c r="V174" s="83">
        <f>K174+R174</f>
        <v>0</v>
      </c>
      <c r="W174" s="78"/>
      <c r="X174" s="63" t="e">
        <f>U174/V174*100</f>
        <v>#DIV/0!</v>
      </c>
      <c r="Y174" s="63">
        <f t="shared" si="127"/>
        <v>38.99200548685084</v>
      </c>
      <c r="Z174" s="64" t="e">
        <f>U174/V174*100</f>
        <v>#DIV/0!</v>
      </c>
      <c r="AA174" s="65">
        <f t="shared" si="128"/>
        <v>38.99200548685084</v>
      </c>
      <c r="AB174" s="65">
        <v>1888.6</v>
      </c>
      <c r="AC174" s="65">
        <v>744.2</v>
      </c>
      <c r="AD174" s="65">
        <v>775.6</v>
      </c>
      <c r="AE174" s="67">
        <f>AB174+AC174+AD174</f>
        <v>3408.4</v>
      </c>
      <c r="AF174" s="65"/>
      <c r="AG174" s="66" t="e">
        <f>AE174/AF174*100</f>
        <v>#DIV/0!</v>
      </c>
      <c r="AH174" s="67">
        <f t="shared" si="110"/>
        <v>7046.9</v>
      </c>
      <c r="AI174" s="66">
        <f>V174+AF174</f>
        <v>0</v>
      </c>
      <c r="AJ174" s="67" t="e">
        <f t="shared" si="129"/>
        <v>#DIV/0!</v>
      </c>
      <c r="AK174" s="66">
        <f t="shared" si="91"/>
        <v>75.51814304391624</v>
      </c>
      <c r="AL174" s="65"/>
      <c r="AM174" s="65"/>
      <c r="AN174" s="65"/>
      <c r="AO174" s="67">
        <f>AL174+AM174+AN174</f>
        <v>0</v>
      </c>
      <c r="AP174" s="66">
        <f t="shared" si="94"/>
        <v>9331.4</v>
      </c>
      <c r="AQ174" s="65"/>
      <c r="AR174" s="67">
        <f>AH174+AO174</f>
        <v>7046.9</v>
      </c>
      <c r="AS174" s="65">
        <f t="shared" si="93"/>
        <v>75.51814304391624</v>
      </c>
      <c r="AT174" s="92">
        <v>599.9</v>
      </c>
      <c r="AU174" s="92">
        <f t="shared" si="130"/>
        <v>7646.799999999999</v>
      </c>
      <c r="AV174" s="8"/>
      <c r="AW174" s="8"/>
      <c r="AX174" s="8"/>
      <c r="AY174" s="8"/>
      <c r="AZ174" s="8"/>
      <c r="BA174" s="8"/>
      <c r="BB174" s="8"/>
    </row>
    <row r="175" spans="1:54" ht="18.75" customHeight="1">
      <c r="A175" s="295" t="s">
        <v>236</v>
      </c>
      <c r="B175" s="310" t="s">
        <v>675</v>
      </c>
      <c r="C175" s="56" t="s">
        <v>869</v>
      </c>
      <c r="D175" s="63">
        <f aca="true" t="shared" si="131" ref="D175:J175">D176+D177</f>
        <v>26633.4</v>
      </c>
      <c r="E175" s="63">
        <f t="shared" si="131"/>
        <v>24463</v>
      </c>
      <c r="F175" s="63">
        <f>F176+F177</f>
        <v>26633.4</v>
      </c>
      <c r="G175" s="63">
        <f t="shared" si="131"/>
        <v>3561</v>
      </c>
      <c r="H175" s="63">
        <f t="shared" si="131"/>
        <v>1414</v>
      </c>
      <c r="I175" s="63">
        <f t="shared" si="131"/>
        <v>1602.8</v>
      </c>
      <c r="J175" s="63">
        <f t="shared" si="131"/>
        <v>6577.8</v>
      </c>
      <c r="K175" s="63">
        <f>+K178</f>
        <v>0</v>
      </c>
      <c r="L175" s="83" t="e">
        <f t="shared" si="124"/>
        <v>#DIV/0!</v>
      </c>
      <c r="M175" s="63">
        <f t="shared" si="125"/>
        <v>24.69756020635743</v>
      </c>
      <c r="N175" s="63">
        <f>N176+N177</f>
        <v>5939.4</v>
      </c>
      <c r="O175" s="63">
        <f>O176+O177</f>
        <v>2803.2</v>
      </c>
      <c r="P175" s="63">
        <f>P176+P177</f>
        <v>239.60000000000002</v>
      </c>
      <c r="Q175" s="63">
        <f>Q176+Q177</f>
        <v>8982.2</v>
      </c>
      <c r="R175" s="63">
        <f>R176+R177</f>
        <v>0</v>
      </c>
      <c r="S175" s="63">
        <f t="shared" si="126"/>
        <v>33.72532233961867</v>
      </c>
      <c r="T175" s="63">
        <f>T176+T177</f>
        <v>0</v>
      </c>
      <c r="U175" s="62">
        <f t="shared" si="89"/>
        <v>15560</v>
      </c>
      <c r="V175" s="63">
        <f>V176+V177</f>
        <v>0</v>
      </c>
      <c r="W175" s="63"/>
      <c r="X175" s="63"/>
      <c r="Y175" s="63">
        <f t="shared" si="127"/>
        <v>58.42288254597611</v>
      </c>
      <c r="Z175" s="64" t="e">
        <f>U175/V175*100</f>
        <v>#DIV/0!</v>
      </c>
      <c r="AA175" s="65">
        <f t="shared" si="128"/>
        <v>58.42288254597611</v>
      </c>
      <c r="AB175" s="65">
        <f>AB176+AB177</f>
        <v>9524.3</v>
      </c>
      <c r="AC175" s="65">
        <f>AC176+AC177</f>
        <v>3020.2</v>
      </c>
      <c r="AD175" s="65">
        <f>AD176+AD177</f>
        <v>1620.6000000000001</v>
      </c>
      <c r="AE175" s="65">
        <f>AE176+AE177</f>
        <v>14165.099999999999</v>
      </c>
      <c r="AF175" s="65">
        <f>AF176+AF177</f>
        <v>0</v>
      </c>
      <c r="AG175" s="66" t="e">
        <f aca="true" t="shared" si="132" ref="AG175:AG187">AE175/AF175*100</f>
        <v>#DIV/0!</v>
      </c>
      <c r="AH175" s="67">
        <f t="shared" si="110"/>
        <v>29725.1</v>
      </c>
      <c r="AI175" s="66">
        <f t="shared" si="110"/>
        <v>0</v>
      </c>
      <c r="AJ175" s="67" t="e">
        <f t="shared" si="129"/>
        <v>#DIV/0!</v>
      </c>
      <c r="AK175" s="66">
        <f t="shared" si="91"/>
        <v>111.60835642463974</v>
      </c>
      <c r="AL175" s="65">
        <f aca="true" t="shared" si="133" ref="AL175:AR175">AL176+AL177</f>
        <v>0</v>
      </c>
      <c r="AM175" s="65">
        <f t="shared" si="133"/>
        <v>0</v>
      </c>
      <c r="AN175" s="65">
        <f t="shared" si="133"/>
        <v>0</v>
      </c>
      <c r="AO175" s="65">
        <f t="shared" si="133"/>
        <v>0</v>
      </c>
      <c r="AP175" s="66">
        <f t="shared" si="94"/>
        <v>26633.4</v>
      </c>
      <c r="AQ175" s="65">
        <f t="shared" si="133"/>
        <v>0</v>
      </c>
      <c r="AR175" s="65">
        <f t="shared" si="133"/>
        <v>29725.1</v>
      </c>
      <c r="AS175" s="65">
        <f t="shared" si="93"/>
        <v>111.60835642463974</v>
      </c>
      <c r="AT175" s="68">
        <f aca="true" t="shared" si="134" ref="AT175:AT180">AR175/11</f>
        <v>2702.281818181818</v>
      </c>
      <c r="AU175" s="68">
        <f t="shared" si="130"/>
        <v>32427.381818181817</v>
      </c>
      <c r="AV175" s="8"/>
      <c r="AW175" s="8"/>
      <c r="AX175" s="8"/>
      <c r="AY175" s="8"/>
      <c r="AZ175" s="8"/>
      <c r="BA175" s="8"/>
      <c r="BB175" s="8"/>
    </row>
    <row r="176" spans="1:54" ht="19.5" customHeight="1">
      <c r="A176" s="295"/>
      <c r="B176" s="311"/>
      <c r="C176" s="56" t="s">
        <v>870</v>
      </c>
      <c r="D176" s="63">
        <f>D181+D179</f>
        <v>13316.7</v>
      </c>
      <c r="E176" s="63">
        <f>E181+E179</f>
        <v>12231.5</v>
      </c>
      <c r="F176" s="63">
        <f>F181+F179</f>
        <v>13316.7</v>
      </c>
      <c r="G176" s="63">
        <f>+G179+G182+G183+G181</f>
        <v>1780.5</v>
      </c>
      <c r="H176" s="63">
        <f>+H179+H182+H183+H181</f>
        <v>744.5</v>
      </c>
      <c r="I176" s="63">
        <f>+I179+I182+I183+I181</f>
        <v>826.4</v>
      </c>
      <c r="J176" s="63">
        <f>+J179+J182+J183+J181</f>
        <v>3351.4</v>
      </c>
      <c r="K176" s="63">
        <f>+K179+K182+K183</f>
        <v>0</v>
      </c>
      <c r="L176" s="83" t="e">
        <f t="shared" si="124"/>
        <v>#DIV/0!</v>
      </c>
      <c r="M176" s="63">
        <f t="shared" si="125"/>
        <v>25.166895702388732</v>
      </c>
      <c r="N176" s="63">
        <f>+N179+N182+N183+N181</f>
        <v>2982.4</v>
      </c>
      <c r="O176" s="63">
        <f>+O179+O182+O183+O181</f>
        <v>1401.6</v>
      </c>
      <c r="P176" s="63">
        <f>+P179+P182+P183+P181</f>
        <v>121.7</v>
      </c>
      <c r="Q176" s="63">
        <f>+Q179+Q182+Q183+Q181</f>
        <v>4505.7</v>
      </c>
      <c r="R176" s="63">
        <f>+R179+R182+R183</f>
        <v>0</v>
      </c>
      <c r="S176" s="63">
        <f t="shared" si="126"/>
        <v>33.83495911149158</v>
      </c>
      <c r="T176" s="63"/>
      <c r="U176" s="62">
        <f t="shared" si="89"/>
        <v>7857.1</v>
      </c>
      <c r="V176" s="78"/>
      <c r="W176" s="78"/>
      <c r="X176" s="63"/>
      <c r="Y176" s="63">
        <f t="shared" si="127"/>
        <v>59.001854813880314</v>
      </c>
      <c r="Z176" s="64"/>
      <c r="AA176" s="65">
        <f t="shared" si="128"/>
        <v>59.001854813880314</v>
      </c>
      <c r="AB176" s="65">
        <f>+AB179+AB182+AB183+AB181</f>
        <v>4775.4</v>
      </c>
      <c r="AC176" s="65">
        <f>+AC179+AC182+AC183+AC181</f>
        <v>1523.1</v>
      </c>
      <c r="AD176" s="65">
        <f>+AD179+AD182+AD183+AD181</f>
        <v>811.9000000000001</v>
      </c>
      <c r="AE176" s="65">
        <f>+AE179+AE182+AE183+AE181</f>
        <v>7110.4</v>
      </c>
      <c r="AF176" s="65">
        <f>+AF179+AF182+AF183</f>
        <v>0</v>
      </c>
      <c r="AG176" s="66" t="e">
        <f t="shared" si="132"/>
        <v>#DIV/0!</v>
      </c>
      <c r="AH176" s="67">
        <f t="shared" si="110"/>
        <v>14967.5</v>
      </c>
      <c r="AI176" s="66">
        <f t="shared" si="110"/>
        <v>0</v>
      </c>
      <c r="AJ176" s="67" t="e">
        <f t="shared" si="129"/>
        <v>#DIV/0!</v>
      </c>
      <c r="AK176" s="66">
        <f t="shared" si="91"/>
        <v>112.39646458957549</v>
      </c>
      <c r="AL176" s="65">
        <f>+AL179+AL182+AL183+AL181</f>
        <v>0</v>
      </c>
      <c r="AM176" s="65">
        <f>+AM179+AM182+AM183+AM181</f>
        <v>0</v>
      </c>
      <c r="AN176" s="65">
        <f>+AN179+AN182+AN183+AN181</f>
        <v>0</v>
      </c>
      <c r="AO176" s="65">
        <f>+AO179+AO182+AO183+AO181</f>
        <v>0</v>
      </c>
      <c r="AP176" s="66">
        <f t="shared" si="94"/>
        <v>13316.7</v>
      </c>
      <c r="AQ176" s="65">
        <f>+AQ179+AQ182+AQ183</f>
        <v>0</v>
      </c>
      <c r="AR176" s="65">
        <f>+AR179+AR182+AR183+AR181</f>
        <v>14967.5</v>
      </c>
      <c r="AS176" s="65">
        <f t="shared" si="93"/>
        <v>112.39646458957549</v>
      </c>
      <c r="AT176" s="68">
        <f t="shared" si="134"/>
        <v>1360.6818181818182</v>
      </c>
      <c r="AU176" s="68">
        <f t="shared" si="130"/>
        <v>16328.181818181818</v>
      </c>
      <c r="AV176" s="8"/>
      <c r="AW176" s="8"/>
      <c r="AX176" s="8"/>
      <c r="AY176" s="8"/>
      <c r="AZ176" s="8"/>
      <c r="BA176" s="8"/>
      <c r="BB176" s="8"/>
    </row>
    <row r="177" spans="1:54" ht="21.75" customHeight="1">
      <c r="A177" s="295"/>
      <c r="B177" s="311"/>
      <c r="C177" s="150" t="s">
        <v>871</v>
      </c>
      <c r="D177" s="70">
        <f aca="true" t="shared" si="135" ref="D177:K177">+D180</f>
        <v>13316.7</v>
      </c>
      <c r="E177" s="70">
        <f t="shared" si="135"/>
        <v>12231.5</v>
      </c>
      <c r="F177" s="70">
        <f>+F180</f>
        <v>13316.7</v>
      </c>
      <c r="G177" s="70">
        <f t="shared" si="135"/>
        <v>1780.5</v>
      </c>
      <c r="H177" s="70">
        <f t="shared" si="135"/>
        <v>669.5</v>
      </c>
      <c r="I177" s="70">
        <f t="shared" si="135"/>
        <v>776.4</v>
      </c>
      <c r="J177" s="70">
        <f t="shared" si="135"/>
        <v>3226.4</v>
      </c>
      <c r="K177" s="70">
        <f t="shared" si="135"/>
        <v>0</v>
      </c>
      <c r="L177" s="86" t="e">
        <f t="shared" si="124"/>
        <v>#DIV/0!</v>
      </c>
      <c r="M177" s="70">
        <f t="shared" si="125"/>
        <v>24.22822471032613</v>
      </c>
      <c r="N177" s="70">
        <f>+N180</f>
        <v>2957</v>
      </c>
      <c r="O177" s="70">
        <f>+O180</f>
        <v>1401.6</v>
      </c>
      <c r="P177" s="70">
        <f>+P180</f>
        <v>117.9</v>
      </c>
      <c r="Q177" s="70">
        <f>+Q180</f>
        <v>4476.5</v>
      </c>
      <c r="R177" s="70">
        <f>+R180</f>
        <v>0</v>
      </c>
      <c r="S177" s="70">
        <f t="shared" si="126"/>
        <v>33.615685567745764</v>
      </c>
      <c r="T177" s="70">
        <f>+T180</f>
        <v>0</v>
      </c>
      <c r="U177" s="71">
        <f t="shared" si="89"/>
        <v>7702.9</v>
      </c>
      <c r="V177" s="70">
        <f>+V180</f>
        <v>0</v>
      </c>
      <c r="W177" s="70"/>
      <c r="X177" s="70" t="e">
        <f>U177/V177*100</f>
        <v>#DIV/0!</v>
      </c>
      <c r="Y177" s="70">
        <f t="shared" si="127"/>
        <v>57.84391027807189</v>
      </c>
      <c r="Z177" s="64" t="e">
        <f>U177/V177*100</f>
        <v>#DIV/0!</v>
      </c>
      <c r="AA177" s="64">
        <f t="shared" si="128"/>
        <v>57.84391027807189</v>
      </c>
      <c r="AB177" s="64">
        <f>+AB180</f>
        <v>4748.9</v>
      </c>
      <c r="AC177" s="64">
        <f>+AC180</f>
        <v>1497.1</v>
      </c>
      <c r="AD177" s="64">
        <f>+AD180</f>
        <v>808.7</v>
      </c>
      <c r="AE177" s="64">
        <f>+AE180</f>
        <v>7054.7</v>
      </c>
      <c r="AF177" s="64">
        <f>+AF180</f>
        <v>0</v>
      </c>
      <c r="AG177" s="73" t="e">
        <f t="shared" si="132"/>
        <v>#DIV/0!</v>
      </c>
      <c r="AH177" s="72">
        <f t="shared" si="110"/>
        <v>14757.599999999999</v>
      </c>
      <c r="AI177" s="73">
        <f t="shared" si="110"/>
        <v>0</v>
      </c>
      <c r="AJ177" s="72" t="e">
        <f t="shared" si="129"/>
        <v>#DIV/0!</v>
      </c>
      <c r="AK177" s="73">
        <f t="shared" si="91"/>
        <v>110.82024825970396</v>
      </c>
      <c r="AL177" s="64">
        <f>+AL180</f>
        <v>0</v>
      </c>
      <c r="AM177" s="64">
        <f>+AM180</f>
        <v>0</v>
      </c>
      <c r="AN177" s="64">
        <f>+AN180</f>
        <v>0</v>
      </c>
      <c r="AO177" s="64">
        <f>+AO180</f>
        <v>0</v>
      </c>
      <c r="AP177" s="73">
        <f t="shared" si="94"/>
        <v>13316.7</v>
      </c>
      <c r="AQ177" s="64">
        <f>AO177/AP177*100</f>
        <v>0</v>
      </c>
      <c r="AR177" s="64">
        <f>+AR180</f>
        <v>14757.599999999999</v>
      </c>
      <c r="AS177" s="65">
        <f t="shared" si="93"/>
        <v>110.82024825970396</v>
      </c>
      <c r="AT177" s="68">
        <f t="shared" si="134"/>
        <v>1341.6</v>
      </c>
      <c r="AU177" s="68">
        <f t="shared" si="130"/>
        <v>16099.199999999999</v>
      </c>
      <c r="AV177" s="8"/>
      <c r="AW177" s="8"/>
      <c r="AX177" s="8"/>
      <c r="AY177" s="8"/>
      <c r="AZ177" s="8"/>
      <c r="BA177" s="8"/>
      <c r="BB177" s="8"/>
    </row>
    <row r="178" spans="1:54" ht="14.25" customHeight="1">
      <c r="A178" s="295" t="s">
        <v>237</v>
      </c>
      <c r="B178" s="297" t="s">
        <v>238</v>
      </c>
      <c r="C178" s="56" t="s">
        <v>869</v>
      </c>
      <c r="D178" s="75">
        <f aca="true" t="shared" si="136" ref="D178:K178">D179+D180</f>
        <v>26633.4</v>
      </c>
      <c r="E178" s="75">
        <f t="shared" si="136"/>
        <v>24463</v>
      </c>
      <c r="F178" s="75">
        <f>F179+F180</f>
        <v>26633.4</v>
      </c>
      <c r="G178" s="75">
        <f t="shared" si="136"/>
        <v>3561</v>
      </c>
      <c r="H178" s="75">
        <f t="shared" si="136"/>
        <v>1339</v>
      </c>
      <c r="I178" s="75">
        <f t="shared" si="136"/>
        <v>1552.8</v>
      </c>
      <c r="J178" s="75">
        <f t="shared" si="136"/>
        <v>6452.8</v>
      </c>
      <c r="K178" s="75">
        <f t="shared" si="136"/>
        <v>0</v>
      </c>
      <c r="L178" s="78" t="e">
        <f t="shared" si="124"/>
        <v>#DIV/0!</v>
      </c>
      <c r="M178" s="63">
        <f t="shared" si="125"/>
        <v>24.22822471032613</v>
      </c>
      <c r="N178" s="75">
        <f aca="true" t="shared" si="137" ref="N178:X178">N179+N180</f>
        <v>5914</v>
      </c>
      <c r="O178" s="75">
        <f t="shared" si="137"/>
        <v>2803.2</v>
      </c>
      <c r="P178" s="75">
        <f t="shared" si="137"/>
        <v>235.8</v>
      </c>
      <c r="Q178" s="75">
        <f t="shared" si="137"/>
        <v>8953</v>
      </c>
      <c r="R178" s="75">
        <f t="shared" si="137"/>
        <v>0</v>
      </c>
      <c r="S178" s="63">
        <f t="shared" si="126"/>
        <v>33.615685567745764</v>
      </c>
      <c r="T178" s="75">
        <f t="shared" si="137"/>
        <v>0</v>
      </c>
      <c r="U178" s="62">
        <f t="shared" si="89"/>
        <v>15405.8</v>
      </c>
      <c r="V178" s="75">
        <f t="shared" si="137"/>
        <v>0</v>
      </c>
      <c r="W178" s="75"/>
      <c r="X178" s="75" t="e">
        <f t="shared" si="137"/>
        <v>#DIV/0!</v>
      </c>
      <c r="Y178" s="63">
        <f t="shared" si="127"/>
        <v>57.84391027807189</v>
      </c>
      <c r="Z178" s="64" t="e">
        <f>U178/V178*100</f>
        <v>#DIV/0!</v>
      </c>
      <c r="AA178" s="65">
        <f t="shared" si="128"/>
        <v>57.84391027807189</v>
      </c>
      <c r="AB178" s="68">
        <f>AB179+AB180</f>
        <v>9497.8</v>
      </c>
      <c r="AC178" s="68">
        <f>AC179+AC180</f>
        <v>2994.2</v>
      </c>
      <c r="AD178" s="68">
        <f>AD179+AD180</f>
        <v>1617.4</v>
      </c>
      <c r="AE178" s="68">
        <f>AE179+AE180</f>
        <v>14109.4</v>
      </c>
      <c r="AF178" s="68">
        <f>AF179+AF180</f>
        <v>0</v>
      </c>
      <c r="AG178" s="66" t="e">
        <f t="shared" si="132"/>
        <v>#DIV/0!</v>
      </c>
      <c r="AH178" s="67">
        <f t="shared" si="110"/>
        <v>29515.199999999997</v>
      </c>
      <c r="AI178" s="66">
        <f t="shared" si="110"/>
        <v>0</v>
      </c>
      <c r="AJ178" s="67" t="e">
        <f t="shared" si="129"/>
        <v>#DIV/0!</v>
      </c>
      <c r="AK178" s="66">
        <f t="shared" si="91"/>
        <v>110.82024825970396</v>
      </c>
      <c r="AL178" s="65">
        <f>AL179+AL180</f>
        <v>0</v>
      </c>
      <c r="AM178" s="65">
        <f>AM179+AM180</f>
        <v>0</v>
      </c>
      <c r="AN178" s="65">
        <f>AN179+AN180</f>
        <v>0</v>
      </c>
      <c r="AO178" s="65">
        <f>AO179+AO180</f>
        <v>0</v>
      </c>
      <c r="AP178" s="66">
        <f t="shared" si="94"/>
        <v>26633.4</v>
      </c>
      <c r="AQ178" s="65"/>
      <c r="AR178" s="67">
        <f aca="true" t="shared" si="138" ref="AR178:AR183">AH178+AO178</f>
        <v>29515.199999999997</v>
      </c>
      <c r="AS178" s="65">
        <f t="shared" si="93"/>
        <v>110.82024825970396</v>
      </c>
      <c r="AT178" s="68">
        <f t="shared" si="134"/>
        <v>2683.2</v>
      </c>
      <c r="AU178" s="68">
        <f t="shared" si="130"/>
        <v>32198.399999999998</v>
      </c>
      <c r="AV178" s="8"/>
      <c r="AW178" s="8"/>
      <c r="AX178" s="8"/>
      <c r="AY178" s="8"/>
      <c r="AZ178" s="8"/>
      <c r="BA178" s="8"/>
      <c r="BB178" s="8"/>
    </row>
    <row r="179" spans="1:54" ht="14.25" customHeight="1">
      <c r="A179" s="295"/>
      <c r="B179" s="298"/>
      <c r="C179" s="56" t="s">
        <v>870</v>
      </c>
      <c r="D179" s="63">
        <f>D180</f>
        <v>13316.7</v>
      </c>
      <c r="E179" s="63">
        <f>E180</f>
        <v>12231.5</v>
      </c>
      <c r="F179" s="63">
        <f>F180</f>
        <v>13316.7</v>
      </c>
      <c r="G179" s="63">
        <v>1780.5</v>
      </c>
      <c r="H179" s="78">
        <v>669.5</v>
      </c>
      <c r="I179" s="78">
        <v>776.4</v>
      </c>
      <c r="J179" s="78">
        <f aca="true" t="shared" si="139" ref="J179:J191">G179+H179+I179</f>
        <v>3226.4</v>
      </c>
      <c r="K179" s="63">
        <f>K180+K181</f>
        <v>0</v>
      </c>
      <c r="L179" s="78" t="e">
        <f t="shared" si="124"/>
        <v>#DIV/0!</v>
      </c>
      <c r="M179" s="63">
        <f t="shared" si="125"/>
        <v>24.22822471032613</v>
      </c>
      <c r="N179" s="78">
        <v>2957</v>
      </c>
      <c r="O179" s="78">
        <v>1401.6</v>
      </c>
      <c r="P179" s="78">
        <v>117.9</v>
      </c>
      <c r="Q179" s="78">
        <f>N179+O179+P179</f>
        <v>4476.5</v>
      </c>
      <c r="R179" s="63">
        <f>R180+R181</f>
        <v>0</v>
      </c>
      <c r="S179" s="63">
        <f t="shared" si="126"/>
        <v>33.615685567745764</v>
      </c>
      <c r="T179" s="78"/>
      <c r="U179" s="62">
        <f t="shared" si="89"/>
        <v>7702.9</v>
      </c>
      <c r="V179" s="78"/>
      <c r="W179" s="75"/>
      <c r="X179" s="63"/>
      <c r="Y179" s="63">
        <f t="shared" si="127"/>
        <v>57.84391027807189</v>
      </c>
      <c r="Z179" s="64"/>
      <c r="AA179" s="65">
        <f>U179/F179*100</f>
        <v>57.84391027807189</v>
      </c>
      <c r="AB179" s="67">
        <v>4748.9</v>
      </c>
      <c r="AC179" s="67">
        <v>1497.1</v>
      </c>
      <c r="AD179" s="67">
        <v>808.7</v>
      </c>
      <c r="AE179" s="67">
        <f>AB179+AC179+AD179</f>
        <v>7054.7</v>
      </c>
      <c r="AF179" s="65">
        <f>AF180+AF181</f>
        <v>0</v>
      </c>
      <c r="AG179" s="66" t="e">
        <f t="shared" si="132"/>
        <v>#DIV/0!</v>
      </c>
      <c r="AH179" s="67">
        <f t="shared" si="110"/>
        <v>14757.599999999999</v>
      </c>
      <c r="AI179" s="66">
        <f t="shared" si="110"/>
        <v>0</v>
      </c>
      <c r="AJ179" s="67" t="e">
        <f t="shared" si="129"/>
        <v>#DIV/0!</v>
      </c>
      <c r="AK179" s="66">
        <f t="shared" si="91"/>
        <v>110.82024825970396</v>
      </c>
      <c r="AL179" s="67"/>
      <c r="AM179" s="67"/>
      <c r="AN179" s="67"/>
      <c r="AO179" s="67">
        <f>AL179+AM179+AN179</f>
        <v>0</v>
      </c>
      <c r="AP179" s="66">
        <f t="shared" si="94"/>
        <v>13316.7</v>
      </c>
      <c r="AQ179" s="65"/>
      <c r="AR179" s="67">
        <f t="shared" si="138"/>
        <v>14757.599999999999</v>
      </c>
      <c r="AS179" s="65">
        <f t="shared" si="93"/>
        <v>110.82024825970396</v>
      </c>
      <c r="AT179" s="68">
        <f t="shared" si="134"/>
        <v>1341.6</v>
      </c>
      <c r="AU179" s="68">
        <f t="shared" si="130"/>
        <v>16099.199999999999</v>
      </c>
      <c r="AV179" s="8"/>
      <c r="AW179" s="8"/>
      <c r="AX179" s="8"/>
      <c r="AY179" s="8"/>
      <c r="AZ179" s="8"/>
      <c r="BA179" s="8"/>
      <c r="BB179" s="8"/>
    </row>
    <row r="180" spans="1:54" ht="15.75" customHeight="1">
      <c r="A180" s="295"/>
      <c r="B180" s="298"/>
      <c r="C180" s="56" t="s">
        <v>871</v>
      </c>
      <c r="D180" s="95">
        <v>13316.7</v>
      </c>
      <c r="E180" s="95">
        <v>12231.5</v>
      </c>
      <c r="F180" s="95">
        <v>13316.7</v>
      </c>
      <c r="G180" s="78">
        <v>1780.5</v>
      </c>
      <c r="H180" s="78">
        <v>669.5</v>
      </c>
      <c r="I180" s="78">
        <v>776.4</v>
      </c>
      <c r="J180" s="78">
        <f t="shared" si="139"/>
        <v>3226.4</v>
      </c>
      <c r="K180" s="63"/>
      <c r="L180" s="78" t="e">
        <f>J180/K180*100</f>
        <v>#DIV/0!</v>
      </c>
      <c r="M180" s="63">
        <f t="shared" si="125"/>
        <v>24.22822471032613</v>
      </c>
      <c r="N180" s="78">
        <v>2957</v>
      </c>
      <c r="O180" s="78">
        <v>1401.6</v>
      </c>
      <c r="P180" s="78">
        <v>117.9</v>
      </c>
      <c r="Q180" s="78">
        <f>N180+O180+P180</f>
        <v>4476.5</v>
      </c>
      <c r="R180" s="78"/>
      <c r="S180" s="63">
        <f t="shared" si="126"/>
        <v>33.615685567745764</v>
      </c>
      <c r="T180" s="78"/>
      <c r="U180" s="62">
        <f t="shared" si="89"/>
        <v>7702.9</v>
      </c>
      <c r="V180" s="78">
        <f>K180+R180</f>
        <v>0</v>
      </c>
      <c r="W180" s="78"/>
      <c r="X180" s="78" t="e">
        <f>U180/V180*100</f>
        <v>#DIV/0!</v>
      </c>
      <c r="Y180" s="63">
        <f t="shared" si="127"/>
        <v>57.84391027807189</v>
      </c>
      <c r="Z180" s="64" t="e">
        <f>U180/V180*100</f>
        <v>#DIV/0!</v>
      </c>
      <c r="AA180" s="65">
        <f>U180/F180*100</f>
        <v>57.84391027807189</v>
      </c>
      <c r="AB180" s="67">
        <v>4748.9</v>
      </c>
      <c r="AC180" s="67">
        <v>1497.1</v>
      </c>
      <c r="AD180" s="67">
        <v>808.7</v>
      </c>
      <c r="AE180" s="67">
        <f>AB180+AC180+AD180</f>
        <v>7054.7</v>
      </c>
      <c r="AF180" s="67"/>
      <c r="AG180" s="66" t="e">
        <f t="shared" si="132"/>
        <v>#DIV/0!</v>
      </c>
      <c r="AH180" s="67">
        <f t="shared" si="110"/>
        <v>14757.599999999999</v>
      </c>
      <c r="AI180" s="66">
        <f t="shared" si="110"/>
        <v>0</v>
      </c>
      <c r="AJ180" s="67" t="e">
        <f t="shared" si="129"/>
        <v>#DIV/0!</v>
      </c>
      <c r="AK180" s="66">
        <f t="shared" si="91"/>
        <v>110.82024825970396</v>
      </c>
      <c r="AL180" s="67"/>
      <c r="AM180" s="67"/>
      <c r="AN180" s="67"/>
      <c r="AO180" s="67">
        <f>AL180+AM180+AN180</f>
        <v>0</v>
      </c>
      <c r="AP180" s="66">
        <f t="shared" si="94"/>
        <v>13316.7</v>
      </c>
      <c r="AQ180" s="65">
        <f>AO180/AP180*100</f>
        <v>0</v>
      </c>
      <c r="AR180" s="67">
        <f t="shared" si="138"/>
        <v>14757.599999999999</v>
      </c>
      <c r="AS180" s="65">
        <f t="shared" si="93"/>
        <v>110.82024825970396</v>
      </c>
      <c r="AT180" s="92">
        <f t="shared" si="134"/>
        <v>1341.6</v>
      </c>
      <c r="AU180" s="92">
        <f t="shared" si="130"/>
        <v>16099.199999999999</v>
      </c>
      <c r="AV180" s="8"/>
      <c r="AW180" s="8"/>
      <c r="AX180" s="8"/>
      <c r="AY180" s="8"/>
      <c r="AZ180" s="8"/>
      <c r="BA180" s="8"/>
      <c r="BB180" s="8"/>
    </row>
    <row r="181" spans="1:54" ht="128.25" customHeight="1">
      <c r="A181" s="61" t="s">
        <v>239</v>
      </c>
      <c r="B181" s="81" t="s">
        <v>240</v>
      </c>
      <c r="C181" s="56" t="s">
        <v>870</v>
      </c>
      <c r="D181" s="95"/>
      <c r="E181" s="95"/>
      <c r="F181" s="95"/>
      <c r="G181" s="78"/>
      <c r="H181" s="78">
        <v>75</v>
      </c>
      <c r="I181" s="78">
        <v>50</v>
      </c>
      <c r="J181" s="78">
        <f t="shared" si="139"/>
        <v>125</v>
      </c>
      <c r="K181" s="63"/>
      <c r="L181" s="78"/>
      <c r="M181" s="63"/>
      <c r="N181" s="78">
        <v>25</v>
      </c>
      <c r="O181" s="78"/>
      <c r="P181" s="78">
        <v>0</v>
      </c>
      <c r="Q181" s="78">
        <f>N181+O181+P181</f>
        <v>25</v>
      </c>
      <c r="R181" s="78"/>
      <c r="S181" s="63"/>
      <c r="T181" s="63"/>
      <c r="U181" s="62">
        <f t="shared" si="89"/>
        <v>150</v>
      </c>
      <c r="V181" s="78"/>
      <c r="W181" s="78"/>
      <c r="X181" s="78"/>
      <c r="Y181" s="63"/>
      <c r="Z181" s="64"/>
      <c r="AA181" s="65"/>
      <c r="AB181" s="67">
        <v>25</v>
      </c>
      <c r="AC181" s="67">
        <v>25</v>
      </c>
      <c r="AD181" s="67"/>
      <c r="AE181" s="67">
        <f>AB181+AC181+AD181</f>
        <v>50</v>
      </c>
      <c r="AF181" s="67"/>
      <c r="AG181" s="66"/>
      <c r="AH181" s="67">
        <f t="shared" si="110"/>
        <v>200</v>
      </c>
      <c r="AI181" s="66">
        <f t="shared" si="110"/>
        <v>0</v>
      </c>
      <c r="AJ181" s="67"/>
      <c r="AK181" s="66" t="e">
        <f t="shared" si="91"/>
        <v>#DIV/0!</v>
      </c>
      <c r="AL181" s="67"/>
      <c r="AM181" s="67"/>
      <c r="AN181" s="67"/>
      <c r="AO181" s="67">
        <f>AL181+AM181+AN181</f>
        <v>0</v>
      </c>
      <c r="AP181" s="66">
        <f t="shared" si="94"/>
        <v>0</v>
      </c>
      <c r="AQ181" s="65"/>
      <c r="AR181" s="67">
        <f t="shared" si="138"/>
        <v>200</v>
      </c>
      <c r="AS181" s="65" t="e">
        <f t="shared" si="93"/>
        <v>#DIV/0!</v>
      </c>
      <c r="AT181" s="68"/>
      <c r="AU181" s="68"/>
      <c r="AV181" s="8"/>
      <c r="AW181" s="8"/>
      <c r="AX181" s="8"/>
      <c r="AY181" s="8"/>
      <c r="AZ181" s="8"/>
      <c r="BA181" s="8"/>
      <c r="BB181" s="8"/>
    </row>
    <row r="182" spans="1:54" ht="28.5" customHeight="1">
      <c r="A182" s="104" t="s">
        <v>241</v>
      </c>
      <c r="B182" s="90" t="s">
        <v>242</v>
      </c>
      <c r="C182" s="56" t="s">
        <v>870</v>
      </c>
      <c r="D182" s="63"/>
      <c r="E182" s="63"/>
      <c r="F182" s="63"/>
      <c r="G182" s="78"/>
      <c r="H182" s="78"/>
      <c r="I182" s="78"/>
      <c r="J182" s="78">
        <f t="shared" si="139"/>
        <v>0</v>
      </c>
      <c r="K182" s="63"/>
      <c r="L182" s="78"/>
      <c r="M182" s="63"/>
      <c r="N182" s="78"/>
      <c r="O182" s="78"/>
      <c r="P182" s="78">
        <v>1.7</v>
      </c>
      <c r="Q182" s="78">
        <f>N182+O182+P182</f>
        <v>1.7</v>
      </c>
      <c r="R182" s="78"/>
      <c r="S182" s="63"/>
      <c r="T182" s="63"/>
      <c r="U182" s="62">
        <f t="shared" si="89"/>
        <v>1.7</v>
      </c>
      <c r="V182" s="78"/>
      <c r="W182" s="78"/>
      <c r="X182" s="78"/>
      <c r="Y182" s="63"/>
      <c r="Z182" s="64"/>
      <c r="AA182" s="65"/>
      <c r="AB182" s="67"/>
      <c r="AC182" s="67"/>
      <c r="AD182" s="67"/>
      <c r="AE182" s="67">
        <f>AB182+AC182+AD182</f>
        <v>0</v>
      </c>
      <c r="AF182" s="67"/>
      <c r="AG182" s="66"/>
      <c r="AH182" s="67">
        <f t="shared" si="110"/>
        <v>1.7</v>
      </c>
      <c r="AI182" s="66">
        <f t="shared" si="110"/>
        <v>0</v>
      </c>
      <c r="AJ182" s="67"/>
      <c r="AK182" s="66" t="e">
        <f t="shared" si="91"/>
        <v>#DIV/0!</v>
      </c>
      <c r="AL182" s="67"/>
      <c r="AM182" s="67"/>
      <c r="AN182" s="67"/>
      <c r="AO182" s="67">
        <f>AL182+AM182+AN182</f>
        <v>0</v>
      </c>
      <c r="AP182" s="66">
        <f t="shared" si="94"/>
        <v>0</v>
      </c>
      <c r="AQ182" s="65"/>
      <c r="AR182" s="67">
        <f t="shared" si="138"/>
        <v>1.7</v>
      </c>
      <c r="AS182" s="65" t="e">
        <f t="shared" si="93"/>
        <v>#DIV/0!</v>
      </c>
      <c r="AT182" s="68"/>
      <c r="AU182" s="68"/>
      <c r="AV182" s="8"/>
      <c r="AW182" s="8"/>
      <c r="AX182" s="8"/>
      <c r="AY182" s="8"/>
      <c r="AZ182" s="8"/>
      <c r="BA182" s="8"/>
      <c r="BB182" s="8"/>
    </row>
    <row r="183" spans="1:54" ht="20.25" customHeight="1">
      <c r="A183" s="104" t="s">
        <v>243</v>
      </c>
      <c r="B183" s="90" t="s">
        <v>244</v>
      </c>
      <c r="C183" s="56" t="s">
        <v>870</v>
      </c>
      <c r="D183" s="63"/>
      <c r="E183" s="63"/>
      <c r="F183" s="63"/>
      <c r="G183" s="78"/>
      <c r="H183" s="78"/>
      <c r="I183" s="78"/>
      <c r="J183" s="78">
        <f t="shared" si="139"/>
        <v>0</v>
      </c>
      <c r="K183" s="63"/>
      <c r="L183" s="78"/>
      <c r="M183" s="63"/>
      <c r="N183" s="78">
        <v>0.4</v>
      </c>
      <c r="O183" s="78"/>
      <c r="P183" s="78">
        <v>2.1</v>
      </c>
      <c r="Q183" s="78">
        <f>N183+O183+P183</f>
        <v>2.5</v>
      </c>
      <c r="R183" s="78"/>
      <c r="S183" s="63"/>
      <c r="T183" s="63"/>
      <c r="U183" s="62">
        <f t="shared" si="89"/>
        <v>2.5</v>
      </c>
      <c r="V183" s="78"/>
      <c r="W183" s="78"/>
      <c r="X183" s="78"/>
      <c r="Y183" s="63"/>
      <c r="Z183" s="64"/>
      <c r="AA183" s="65"/>
      <c r="AB183" s="67">
        <v>1.5</v>
      </c>
      <c r="AC183" s="67">
        <v>1</v>
      </c>
      <c r="AD183" s="67">
        <v>3.2</v>
      </c>
      <c r="AE183" s="67">
        <f>AB183+AC183+AD183</f>
        <v>5.7</v>
      </c>
      <c r="AF183" s="67"/>
      <c r="AG183" s="66"/>
      <c r="AH183" s="67">
        <f t="shared" si="110"/>
        <v>8.2</v>
      </c>
      <c r="AI183" s="66">
        <f t="shared" si="110"/>
        <v>0</v>
      </c>
      <c r="AJ183" s="67"/>
      <c r="AK183" s="66" t="e">
        <f t="shared" si="91"/>
        <v>#DIV/0!</v>
      </c>
      <c r="AL183" s="67"/>
      <c r="AM183" s="67"/>
      <c r="AN183" s="67"/>
      <c r="AO183" s="67">
        <f>AL183+AM183+AN183</f>
        <v>0</v>
      </c>
      <c r="AP183" s="66">
        <f t="shared" si="94"/>
        <v>0</v>
      </c>
      <c r="AQ183" s="65"/>
      <c r="AR183" s="67">
        <f t="shared" si="138"/>
        <v>8.2</v>
      </c>
      <c r="AS183" s="65" t="e">
        <f t="shared" si="93"/>
        <v>#DIV/0!</v>
      </c>
      <c r="AT183" s="68"/>
      <c r="AU183" s="68"/>
      <c r="AV183" s="8"/>
      <c r="AW183" s="8"/>
      <c r="AX183" s="8"/>
      <c r="AY183" s="8"/>
      <c r="AZ183" s="8"/>
      <c r="BA183" s="8"/>
      <c r="BB183" s="8"/>
    </row>
    <row r="184" spans="1:54" ht="30.75" customHeight="1">
      <c r="A184" s="151" t="s">
        <v>245</v>
      </c>
      <c r="B184" s="152" t="s">
        <v>247</v>
      </c>
      <c r="C184" s="150" t="s">
        <v>870</v>
      </c>
      <c r="D184" s="70"/>
      <c r="E184" s="70"/>
      <c r="F184" s="70"/>
      <c r="G184" s="86">
        <f>G185+G186+G187+G189+G190</f>
        <v>65</v>
      </c>
      <c r="H184" s="86">
        <f>H185+H186+H187+H189+H190</f>
        <v>841.4</v>
      </c>
      <c r="I184" s="86">
        <f>I185+I186+I187+I189+I190</f>
        <v>723.6</v>
      </c>
      <c r="J184" s="86">
        <f>J185+J186+J187+J189+J190</f>
        <v>1630</v>
      </c>
      <c r="K184" s="70"/>
      <c r="L184" s="86"/>
      <c r="M184" s="70"/>
      <c r="N184" s="86">
        <f>N185+N186+N187+N189+N190</f>
        <v>1147</v>
      </c>
      <c r="O184" s="86">
        <f>O185+O186+O187+O189+O190</f>
        <v>2307.9</v>
      </c>
      <c r="P184" s="86">
        <f>P185+P186+P187+P189+P190</f>
        <v>13750.7</v>
      </c>
      <c r="Q184" s="86">
        <f>Q185+Q186+Q187+Q189+Q190</f>
        <v>17205.6</v>
      </c>
      <c r="R184" s="86"/>
      <c r="S184" s="70"/>
      <c r="T184" s="70"/>
      <c r="U184" s="71">
        <f t="shared" si="89"/>
        <v>18835.6</v>
      </c>
      <c r="V184" s="86"/>
      <c r="W184" s="86"/>
      <c r="X184" s="86"/>
      <c r="Y184" s="70"/>
      <c r="Z184" s="64"/>
      <c r="AA184" s="64"/>
      <c r="AB184" s="86">
        <f>AB185+AB186+AB187+AB189+AB190</f>
        <v>686.6</v>
      </c>
      <c r="AC184" s="72">
        <f aca="true" t="shared" si="140" ref="AC184:AR184">AC185+AC186+AC187+AC189+AC190</f>
        <v>1316.2</v>
      </c>
      <c r="AD184" s="72">
        <f t="shared" si="140"/>
        <v>790.2</v>
      </c>
      <c r="AE184" s="72">
        <f t="shared" si="140"/>
        <v>2793</v>
      </c>
      <c r="AF184" s="72">
        <f t="shared" si="140"/>
        <v>0</v>
      </c>
      <c r="AG184" s="73"/>
      <c r="AH184" s="72">
        <f t="shared" si="110"/>
        <v>21628.6</v>
      </c>
      <c r="AI184" s="73">
        <f t="shared" si="110"/>
        <v>0</v>
      </c>
      <c r="AJ184" s="72"/>
      <c r="AK184" s="73" t="e">
        <f t="shared" si="91"/>
        <v>#DIV/0!</v>
      </c>
      <c r="AL184" s="67">
        <f t="shared" si="140"/>
        <v>0</v>
      </c>
      <c r="AM184" s="67">
        <f t="shared" si="140"/>
        <v>0</v>
      </c>
      <c r="AN184" s="67">
        <f t="shared" si="140"/>
        <v>0</v>
      </c>
      <c r="AO184" s="67">
        <f t="shared" si="140"/>
        <v>0</v>
      </c>
      <c r="AP184" s="66">
        <f t="shared" si="94"/>
        <v>0</v>
      </c>
      <c r="AQ184" s="67">
        <f t="shared" si="140"/>
        <v>0</v>
      </c>
      <c r="AR184" s="67">
        <f t="shared" si="140"/>
        <v>21628.600000000002</v>
      </c>
      <c r="AS184" s="65" t="e">
        <f t="shared" si="93"/>
        <v>#DIV/0!</v>
      </c>
      <c r="AT184" s="68"/>
      <c r="AU184" s="68"/>
      <c r="AV184" s="8"/>
      <c r="AW184" s="8"/>
      <c r="AX184" s="8"/>
      <c r="AY184" s="8"/>
      <c r="AZ184" s="8"/>
      <c r="BA184" s="8"/>
      <c r="BB184" s="8"/>
    </row>
    <row r="185" spans="1:54" ht="1.5" customHeight="1" hidden="1">
      <c r="A185" s="151" t="s">
        <v>248</v>
      </c>
      <c r="B185" s="312" t="s">
        <v>249</v>
      </c>
      <c r="C185" s="150" t="s">
        <v>870</v>
      </c>
      <c r="D185" s="70"/>
      <c r="E185" s="70"/>
      <c r="F185" s="70"/>
      <c r="G185" s="70"/>
      <c r="H185" s="86"/>
      <c r="I185" s="86"/>
      <c r="J185" s="86">
        <f t="shared" si="139"/>
        <v>0</v>
      </c>
      <c r="K185" s="70"/>
      <c r="L185" s="86"/>
      <c r="M185" s="70"/>
      <c r="N185" s="86"/>
      <c r="O185" s="86"/>
      <c r="P185" s="86"/>
      <c r="Q185" s="86">
        <f aca="true" t="shared" si="141" ref="Q185:Q191">N185+O185+P185</f>
        <v>0</v>
      </c>
      <c r="R185" s="86"/>
      <c r="S185" s="70"/>
      <c r="T185" s="70"/>
      <c r="U185" s="71">
        <f t="shared" si="89"/>
        <v>0</v>
      </c>
      <c r="V185" s="86"/>
      <c r="W185" s="86"/>
      <c r="X185" s="86"/>
      <c r="Y185" s="70"/>
      <c r="Z185" s="64"/>
      <c r="AA185" s="64"/>
      <c r="AB185" s="72"/>
      <c r="AC185" s="72"/>
      <c r="AD185" s="72"/>
      <c r="AE185" s="72">
        <f aca="true" t="shared" si="142" ref="AE185:AE191">AB185+AC185+AD185</f>
        <v>0</v>
      </c>
      <c r="AF185" s="72"/>
      <c r="AG185" s="73" t="e">
        <f t="shared" si="132"/>
        <v>#DIV/0!</v>
      </c>
      <c r="AH185" s="72">
        <f t="shared" si="110"/>
        <v>0</v>
      </c>
      <c r="AI185" s="73">
        <f t="shared" si="110"/>
        <v>0</v>
      </c>
      <c r="AJ185" s="72"/>
      <c r="AK185" s="73" t="e">
        <f t="shared" si="91"/>
        <v>#DIV/0!</v>
      </c>
      <c r="AL185" s="67"/>
      <c r="AM185" s="67"/>
      <c r="AN185" s="67"/>
      <c r="AO185" s="67">
        <f>AL185+AM185+AN185</f>
        <v>0</v>
      </c>
      <c r="AP185" s="66">
        <f t="shared" si="94"/>
        <v>0</v>
      </c>
      <c r="AQ185" s="65"/>
      <c r="AR185" s="67">
        <f aca="true" t="shared" si="143" ref="AR185:AR191">AH185+AO185</f>
        <v>0</v>
      </c>
      <c r="AS185" s="65" t="e">
        <f t="shared" si="93"/>
        <v>#DIV/0!</v>
      </c>
      <c r="AT185" s="68"/>
      <c r="AU185" s="68"/>
      <c r="AV185" s="8"/>
      <c r="AW185" s="8"/>
      <c r="AX185" s="8"/>
      <c r="AY185" s="8"/>
      <c r="AZ185" s="8"/>
      <c r="BA185" s="8"/>
      <c r="BB185" s="8"/>
    </row>
    <row r="186" spans="1:54" ht="16.5" customHeight="1" hidden="1">
      <c r="A186" s="151" t="s">
        <v>250</v>
      </c>
      <c r="B186" s="313"/>
      <c r="C186" s="150" t="s">
        <v>870</v>
      </c>
      <c r="D186" s="70"/>
      <c r="E186" s="70"/>
      <c r="F186" s="70"/>
      <c r="G186" s="70"/>
      <c r="H186" s="86"/>
      <c r="I186" s="86"/>
      <c r="J186" s="86">
        <f t="shared" si="139"/>
        <v>0</v>
      </c>
      <c r="K186" s="70"/>
      <c r="L186" s="70"/>
      <c r="M186" s="70"/>
      <c r="N186" s="86"/>
      <c r="O186" s="86"/>
      <c r="P186" s="86"/>
      <c r="Q186" s="86">
        <f t="shared" si="141"/>
        <v>0</v>
      </c>
      <c r="R186" s="86"/>
      <c r="S186" s="70"/>
      <c r="T186" s="70"/>
      <c r="U186" s="71">
        <f t="shared" si="89"/>
        <v>0</v>
      </c>
      <c r="V186" s="86"/>
      <c r="W186" s="86"/>
      <c r="X186" s="86"/>
      <c r="Y186" s="70"/>
      <c r="Z186" s="64"/>
      <c r="AA186" s="64"/>
      <c r="AB186" s="72"/>
      <c r="AC186" s="72"/>
      <c r="AD186" s="72"/>
      <c r="AE186" s="72">
        <f t="shared" si="142"/>
        <v>0</v>
      </c>
      <c r="AF186" s="72"/>
      <c r="AG186" s="73" t="e">
        <f t="shared" si="132"/>
        <v>#DIV/0!</v>
      </c>
      <c r="AH186" s="72">
        <f t="shared" si="110"/>
        <v>0</v>
      </c>
      <c r="AI186" s="73">
        <f t="shared" si="110"/>
        <v>0</v>
      </c>
      <c r="AJ186" s="72"/>
      <c r="AK186" s="73" t="e">
        <f t="shared" si="91"/>
        <v>#DIV/0!</v>
      </c>
      <c r="AL186" s="67"/>
      <c r="AM186" s="67"/>
      <c r="AN186" s="67"/>
      <c r="AO186" s="67">
        <f>AL186+AM186+AN186</f>
        <v>0</v>
      </c>
      <c r="AP186" s="66">
        <f t="shared" si="94"/>
        <v>0</v>
      </c>
      <c r="AQ186" s="65"/>
      <c r="AR186" s="67">
        <f t="shared" si="143"/>
        <v>0</v>
      </c>
      <c r="AS186" s="65" t="e">
        <f t="shared" si="93"/>
        <v>#DIV/0!</v>
      </c>
      <c r="AT186" s="68"/>
      <c r="AU186" s="68"/>
      <c r="AV186" s="8"/>
      <c r="AW186" s="8"/>
      <c r="AX186" s="8"/>
      <c r="AY186" s="8"/>
      <c r="AZ186" s="8"/>
      <c r="BA186" s="8"/>
      <c r="BB186" s="8"/>
    </row>
    <row r="187" spans="1:54" ht="21" customHeight="1" hidden="1">
      <c r="A187" s="151" t="s">
        <v>251</v>
      </c>
      <c r="B187" s="153" t="s">
        <v>252</v>
      </c>
      <c r="C187" s="150" t="s">
        <v>870</v>
      </c>
      <c r="D187" s="70"/>
      <c r="E187" s="70"/>
      <c r="F187" s="70"/>
      <c r="G187" s="70"/>
      <c r="H187" s="86"/>
      <c r="I187" s="86"/>
      <c r="J187" s="86">
        <f t="shared" si="139"/>
        <v>0</v>
      </c>
      <c r="K187" s="70"/>
      <c r="L187" s="70"/>
      <c r="M187" s="70"/>
      <c r="N187" s="86"/>
      <c r="O187" s="86"/>
      <c r="P187" s="86"/>
      <c r="Q187" s="86">
        <f t="shared" si="141"/>
        <v>0</v>
      </c>
      <c r="R187" s="86"/>
      <c r="S187" s="70"/>
      <c r="T187" s="70"/>
      <c r="U187" s="71">
        <f t="shared" si="89"/>
        <v>0</v>
      </c>
      <c r="V187" s="86"/>
      <c r="W187" s="86"/>
      <c r="X187" s="86"/>
      <c r="Y187" s="70"/>
      <c r="Z187" s="64"/>
      <c r="AA187" s="64"/>
      <c r="AB187" s="72"/>
      <c r="AC187" s="72"/>
      <c r="AD187" s="72"/>
      <c r="AE187" s="72">
        <f t="shared" si="142"/>
        <v>0</v>
      </c>
      <c r="AF187" s="72"/>
      <c r="AG187" s="73" t="e">
        <f t="shared" si="132"/>
        <v>#DIV/0!</v>
      </c>
      <c r="AH187" s="72">
        <f t="shared" si="110"/>
        <v>0</v>
      </c>
      <c r="AI187" s="73">
        <f t="shared" si="110"/>
        <v>0</v>
      </c>
      <c r="AJ187" s="72"/>
      <c r="AK187" s="73" t="e">
        <f t="shared" si="91"/>
        <v>#DIV/0!</v>
      </c>
      <c r="AL187" s="67"/>
      <c r="AM187" s="67"/>
      <c r="AN187" s="67"/>
      <c r="AO187" s="67">
        <f>AL187+AM187+AN187</f>
        <v>0</v>
      </c>
      <c r="AP187" s="66">
        <f t="shared" si="94"/>
        <v>0</v>
      </c>
      <c r="AQ187" s="65"/>
      <c r="AR187" s="67">
        <f t="shared" si="143"/>
        <v>0</v>
      </c>
      <c r="AS187" s="65" t="e">
        <f t="shared" si="93"/>
        <v>#DIV/0!</v>
      </c>
      <c r="AT187" s="68"/>
      <c r="AU187" s="68"/>
      <c r="AV187" s="8"/>
      <c r="AW187" s="8"/>
      <c r="AX187" s="8"/>
      <c r="AY187" s="8"/>
      <c r="AZ187" s="8"/>
      <c r="BA187" s="8"/>
      <c r="BB187" s="8"/>
    </row>
    <row r="188" spans="1:54" ht="29.25" customHeight="1">
      <c r="A188" s="151" t="s">
        <v>253</v>
      </c>
      <c r="B188" s="152" t="s">
        <v>247</v>
      </c>
      <c r="C188" s="150" t="s">
        <v>871</v>
      </c>
      <c r="D188" s="70"/>
      <c r="E188" s="70"/>
      <c r="F188" s="70"/>
      <c r="G188" s="70">
        <f>G191</f>
        <v>15.2</v>
      </c>
      <c r="H188" s="70">
        <f>H191</f>
        <v>184</v>
      </c>
      <c r="I188" s="70">
        <f>I191</f>
        <v>1848.4</v>
      </c>
      <c r="J188" s="70">
        <f>J191</f>
        <v>2047.6000000000001</v>
      </c>
      <c r="K188" s="70"/>
      <c r="L188" s="70"/>
      <c r="M188" s="70"/>
      <c r="N188" s="70">
        <f>N191</f>
        <v>1228.4</v>
      </c>
      <c r="O188" s="70">
        <f>O191</f>
        <v>414.7</v>
      </c>
      <c r="P188" s="70">
        <f>P191</f>
        <v>438.5</v>
      </c>
      <c r="Q188" s="86">
        <f t="shared" si="141"/>
        <v>2081.6000000000004</v>
      </c>
      <c r="R188" s="86"/>
      <c r="S188" s="70"/>
      <c r="T188" s="70"/>
      <c r="U188" s="71">
        <f t="shared" si="89"/>
        <v>4129.200000000001</v>
      </c>
      <c r="V188" s="86"/>
      <c r="W188" s="86"/>
      <c r="X188" s="86"/>
      <c r="Y188" s="70"/>
      <c r="Z188" s="64"/>
      <c r="AA188" s="64"/>
      <c r="AB188" s="70">
        <f>AB191</f>
        <v>603.2</v>
      </c>
      <c r="AC188" s="70">
        <f>AC191</f>
        <v>1033.7</v>
      </c>
      <c r="AD188" s="70">
        <f>AD191</f>
        <v>363.3</v>
      </c>
      <c r="AE188" s="72">
        <f t="shared" si="142"/>
        <v>2000.2</v>
      </c>
      <c r="AF188" s="72"/>
      <c r="AG188" s="73"/>
      <c r="AH188" s="72">
        <f t="shared" si="110"/>
        <v>6129.400000000001</v>
      </c>
      <c r="AI188" s="73"/>
      <c r="AJ188" s="72"/>
      <c r="AK188" s="73" t="e">
        <f t="shared" si="91"/>
        <v>#DIV/0!</v>
      </c>
      <c r="AL188" s="67"/>
      <c r="AM188" s="67"/>
      <c r="AN188" s="67"/>
      <c r="AO188" s="67"/>
      <c r="AP188" s="66"/>
      <c r="AQ188" s="65"/>
      <c r="AR188" s="67">
        <f t="shared" si="143"/>
        <v>6129.400000000001</v>
      </c>
      <c r="AS188" s="65" t="e">
        <f t="shared" si="93"/>
        <v>#DIV/0!</v>
      </c>
      <c r="AT188" s="68"/>
      <c r="AU188" s="68"/>
      <c r="AV188" s="8"/>
      <c r="AW188" s="8"/>
      <c r="AX188" s="8"/>
      <c r="AY188" s="8"/>
      <c r="AZ188" s="8"/>
      <c r="BA188" s="8"/>
      <c r="BB188" s="8"/>
    </row>
    <row r="189" spans="1:54" ht="30" customHeight="1">
      <c r="A189" s="104" t="s">
        <v>254</v>
      </c>
      <c r="B189" s="94" t="s">
        <v>255</v>
      </c>
      <c r="C189" s="56" t="s">
        <v>870</v>
      </c>
      <c r="D189" s="63"/>
      <c r="E189" s="63"/>
      <c r="F189" s="63"/>
      <c r="G189" s="63">
        <v>65</v>
      </c>
      <c r="H189" s="78">
        <v>336</v>
      </c>
      <c r="I189" s="78">
        <v>495</v>
      </c>
      <c r="J189" s="78">
        <f t="shared" si="139"/>
        <v>896</v>
      </c>
      <c r="K189" s="63"/>
      <c r="L189" s="63"/>
      <c r="M189" s="63"/>
      <c r="N189" s="78">
        <v>456</v>
      </c>
      <c r="O189" s="78">
        <v>613</v>
      </c>
      <c r="P189" s="78">
        <v>888</v>
      </c>
      <c r="Q189" s="78">
        <f t="shared" si="141"/>
        <v>1957</v>
      </c>
      <c r="R189" s="78"/>
      <c r="S189" s="63"/>
      <c r="T189" s="63"/>
      <c r="U189" s="62">
        <f t="shared" si="89"/>
        <v>2853</v>
      </c>
      <c r="V189" s="78"/>
      <c r="W189" s="78"/>
      <c r="X189" s="78"/>
      <c r="Y189" s="63"/>
      <c r="Z189" s="64"/>
      <c r="AA189" s="65"/>
      <c r="AB189" s="67">
        <v>355</v>
      </c>
      <c r="AC189" s="67">
        <v>305</v>
      </c>
      <c r="AD189" s="67">
        <v>315</v>
      </c>
      <c r="AE189" s="67">
        <f t="shared" si="142"/>
        <v>975</v>
      </c>
      <c r="AF189" s="67"/>
      <c r="AG189" s="66"/>
      <c r="AH189" s="67">
        <f t="shared" si="110"/>
        <v>3828</v>
      </c>
      <c r="AI189" s="66">
        <f t="shared" si="110"/>
        <v>0</v>
      </c>
      <c r="AJ189" s="67"/>
      <c r="AK189" s="66" t="e">
        <f t="shared" si="91"/>
        <v>#DIV/0!</v>
      </c>
      <c r="AL189" s="67"/>
      <c r="AM189" s="67"/>
      <c r="AN189" s="67"/>
      <c r="AO189" s="67">
        <f>AL189+AM189+AN189</f>
        <v>0</v>
      </c>
      <c r="AP189" s="66">
        <f t="shared" si="94"/>
        <v>0</v>
      </c>
      <c r="AQ189" s="65"/>
      <c r="AR189" s="67">
        <f t="shared" si="143"/>
        <v>3828</v>
      </c>
      <c r="AS189" s="65" t="e">
        <f t="shared" si="93"/>
        <v>#DIV/0!</v>
      </c>
      <c r="AT189" s="68"/>
      <c r="AU189" s="68"/>
      <c r="AV189" s="8"/>
      <c r="AW189" s="8"/>
      <c r="AX189" s="8"/>
      <c r="AY189" s="8"/>
      <c r="AZ189" s="8"/>
      <c r="BA189" s="8"/>
      <c r="BB189" s="8"/>
    </row>
    <row r="190" spans="1:54" ht="28.5" customHeight="1">
      <c r="A190" s="104" t="s">
        <v>256</v>
      </c>
      <c r="B190" s="94" t="s">
        <v>257</v>
      </c>
      <c r="C190" s="56" t="s">
        <v>870</v>
      </c>
      <c r="D190" s="63"/>
      <c r="E190" s="63"/>
      <c r="F190" s="63"/>
      <c r="G190" s="63"/>
      <c r="H190" s="78">
        <v>505.4</v>
      </c>
      <c r="I190" s="78">
        <v>228.6</v>
      </c>
      <c r="J190" s="78">
        <f t="shared" si="139"/>
        <v>734</v>
      </c>
      <c r="K190" s="63"/>
      <c r="L190" s="63"/>
      <c r="M190" s="63"/>
      <c r="N190" s="78">
        <v>691</v>
      </c>
      <c r="O190" s="78">
        <v>1694.9</v>
      </c>
      <c r="P190" s="78">
        <v>12862.7</v>
      </c>
      <c r="Q190" s="78">
        <f t="shared" si="141"/>
        <v>15248.6</v>
      </c>
      <c r="R190" s="78"/>
      <c r="S190" s="63"/>
      <c r="T190" s="63"/>
      <c r="U190" s="62">
        <f t="shared" si="89"/>
        <v>15982.6</v>
      </c>
      <c r="V190" s="78"/>
      <c r="W190" s="78"/>
      <c r="X190" s="78"/>
      <c r="Y190" s="63"/>
      <c r="Z190" s="64"/>
      <c r="AA190" s="65"/>
      <c r="AB190" s="67">
        <v>331.6</v>
      </c>
      <c r="AC190" s="67">
        <v>1011.2</v>
      </c>
      <c r="AD190" s="67">
        <v>475.2</v>
      </c>
      <c r="AE190" s="67">
        <f t="shared" si="142"/>
        <v>1818.0000000000002</v>
      </c>
      <c r="AF190" s="67"/>
      <c r="AG190" s="55"/>
      <c r="AH190" s="67">
        <f t="shared" si="110"/>
        <v>17800.600000000002</v>
      </c>
      <c r="AI190" s="66">
        <f t="shared" si="110"/>
        <v>0</v>
      </c>
      <c r="AJ190" s="67"/>
      <c r="AK190" s="66" t="e">
        <f t="shared" si="91"/>
        <v>#DIV/0!</v>
      </c>
      <c r="AL190" s="67"/>
      <c r="AM190" s="67"/>
      <c r="AN190" s="67"/>
      <c r="AO190" s="67">
        <f>AL190+AM190+AN190</f>
        <v>0</v>
      </c>
      <c r="AP190" s="66">
        <f t="shared" si="94"/>
        <v>0</v>
      </c>
      <c r="AQ190" s="65"/>
      <c r="AR190" s="67">
        <f t="shared" si="143"/>
        <v>17800.600000000002</v>
      </c>
      <c r="AS190" s="65" t="e">
        <f t="shared" si="93"/>
        <v>#DIV/0!</v>
      </c>
      <c r="AT190" s="68"/>
      <c r="AU190" s="68"/>
      <c r="AV190" s="8"/>
      <c r="AW190" s="8"/>
      <c r="AX190" s="8"/>
      <c r="AY190" s="8"/>
      <c r="AZ190" s="8"/>
      <c r="BA190" s="8"/>
      <c r="BB190" s="8"/>
    </row>
    <row r="191" spans="1:54" ht="38.25" customHeight="1">
      <c r="A191" s="104" t="s">
        <v>258</v>
      </c>
      <c r="B191" s="94" t="s">
        <v>259</v>
      </c>
      <c r="C191" s="56" t="s">
        <v>260</v>
      </c>
      <c r="D191" s="63"/>
      <c r="E191" s="63"/>
      <c r="F191" s="63"/>
      <c r="G191" s="63">
        <v>15.2</v>
      </c>
      <c r="H191" s="78">
        <v>184</v>
      </c>
      <c r="I191" s="78">
        <v>1848.4</v>
      </c>
      <c r="J191" s="78">
        <f t="shared" si="139"/>
        <v>2047.6000000000001</v>
      </c>
      <c r="K191" s="63"/>
      <c r="L191" s="63"/>
      <c r="M191" s="63"/>
      <c r="N191" s="78">
        <v>1228.4</v>
      </c>
      <c r="O191" s="78">
        <v>414.7</v>
      </c>
      <c r="P191" s="78">
        <v>438.5</v>
      </c>
      <c r="Q191" s="78">
        <f t="shared" si="141"/>
        <v>2081.6000000000004</v>
      </c>
      <c r="R191" s="78"/>
      <c r="S191" s="63"/>
      <c r="T191" s="63"/>
      <c r="U191" s="62">
        <f t="shared" si="89"/>
        <v>4129.200000000001</v>
      </c>
      <c r="V191" s="78"/>
      <c r="W191" s="78"/>
      <c r="X191" s="78"/>
      <c r="Y191" s="63"/>
      <c r="Z191" s="64"/>
      <c r="AA191" s="65"/>
      <c r="AB191" s="67">
        <v>603.2</v>
      </c>
      <c r="AC191" s="67">
        <v>1033.7</v>
      </c>
      <c r="AD191" s="67">
        <v>363.3</v>
      </c>
      <c r="AE191" s="67">
        <f t="shared" si="142"/>
        <v>2000.2</v>
      </c>
      <c r="AF191" s="67"/>
      <c r="AG191" s="55"/>
      <c r="AH191" s="67">
        <f t="shared" si="110"/>
        <v>6129.400000000001</v>
      </c>
      <c r="AI191" s="66"/>
      <c r="AJ191" s="67"/>
      <c r="AK191" s="66" t="e">
        <f t="shared" si="91"/>
        <v>#DIV/0!</v>
      </c>
      <c r="AL191" s="67"/>
      <c r="AM191" s="67"/>
      <c r="AN191" s="67"/>
      <c r="AO191" s="67"/>
      <c r="AP191" s="66"/>
      <c r="AQ191" s="65"/>
      <c r="AR191" s="67">
        <f t="shared" si="143"/>
        <v>6129.400000000001</v>
      </c>
      <c r="AS191" s="65" t="e">
        <f t="shared" si="93"/>
        <v>#DIV/0!</v>
      </c>
      <c r="AT191" s="68"/>
      <c r="AU191" s="68"/>
      <c r="AV191" s="8"/>
      <c r="AW191" s="8"/>
      <c r="AX191" s="8"/>
      <c r="AY191" s="8"/>
      <c r="AZ191" s="8"/>
      <c r="BA191" s="8"/>
      <c r="BB191" s="8"/>
    </row>
    <row r="192" spans="1:54" ht="15" customHeight="1" hidden="1">
      <c r="A192" s="129"/>
      <c r="B192" s="107"/>
      <c r="C192" s="56"/>
      <c r="D192" s="63"/>
      <c r="E192" s="63"/>
      <c r="F192" s="63"/>
      <c r="G192" s="63"/>
      <c r="H192" s="78"/>
      <c r="I192" s="78"/>
      <c r="J192" s="78"/>
      <c r="K192" s="63"/>
      <c r="L192" s="63"/>
      <c r="M192" s="63" t="e">
        <f aca="true" t="shared" si="144" ref="M192:M199">J192/F192*100</f>
        <v>#DIV/0!</v>
      </c>
      <c r="N192" s="78"/>
      <c r="O192" s="78"/>
      <c r="P192" s="78"/>
      <c r="Q192" s="78"/>
      <c r="R192" s="78"/>
      <c r="S192" s="63" t="e">
        <f aca="true" t="shared" si="145" ref="S192:S199">Q192/F192*100</f>
        <v>#DIV/0!</v>
      </c>
      <c r="T192" s="63"/>
      <c r="U192" s="62">
        <f t="shared" si="89"/>
        <v>0</v>
      </c>
      <c r="V192" s="78"/>
      <c r="W192" s="78"/>
      <c r="X192" s="78"/>
      <c r="Y192" s="63" t="e">
        <f aca="true" t="shared" si="146" ref="Y192:Y199">U192/F192*100</f>
        <v>#DIV/0!</v>
      </c>
      <c r="Z192" s="64"/>
      <c r="AA192" s="65"/>
      <c r="AB192" s="67"/>
      <c r="AC192" s="67"/>
      <c r="AD192" s="67"/>
      <c r="AE192" s="67"/>
      <c r="AF192" s="67"/>
      <c r="AG192" s="55"/>
      <c r="AH192" s="67">
        <f t="shared" si="110"/>
        <v>0</v>
      </c>
      <c r="AI192" s="66"/>
      <c r="AJ192" s="67"/>
      <c r="AK192" s="66" t="e">
        <f t="shared" si="91"/>
        <v>#DIV/0!</v>
      </c>
      <c r="AL192" s="67"/>
      <c r="AM192" s="67"/>
      <c r="AN192" s="67"/>
      <c r="AO192" s="67"/>
      <c r="AP192" s="66"/>
      <c r="AQ192" s="65"/>
      <c r="AR192" s="67"/>
      <c r="AS192" s="65" t="e">
        <f t="shared" si="93"/>
        <v>#DIV/0!</v>
      </c>
      <c r="AT192" s="68"/>
      <c r="AU192" s="68"/>
      <c r="AV192" s="8"/>
      <c r="AW192" s="8"/>
      <c r="AX192" s="8"/>
      <c r="AY192" s="8"/>
      <c r="AZ192" s="8"/>
      <c r="BA192" s="8"/>
      <c r="BB192" s="8"/>
    </row>
    <row r="193" spans="1:54" ht="28.5" customHeight="1" hidden="1">
      <c r="A193" s="129"/>
      <c r="B193" s="107"/>
      <c r="C193" s="56"/>
      <c r="D193" s="63"/>
      <c r="E193" s="63"/>
      <c r="F193" s="63"/>
      <c r="G193" s="63"/>
      <c r="H193" s="78"/>
      <c r="I193" s="78"/>
      <c r="J193" s="78"/>
      <c r="K193" s="63"/>
      <c r="L193" s="63"/>
      <c r="M193" s="63" t="e">
        <f t="shared" si="144"/>
        <v>#DIV/0!</v>
      </c>
      <c r="N193" s="78"/>
      <c r="O193" s="78"/>
      <c r="P193" s="78"/>
      <c r="Q193" s="78"/>
      <c r="R193" s="78"/>
      <c r="S193" s="63" t="e">
        <f t="shared" si="145"/>
        <v>#DIV/0!</v>
      </c>
      <c r="T193" s="63"/>
      <c r="U193" s="62">
        <f t="shared" si="89"/>
        <v>0</v>
      </c>
      <c r="V193" s="78"/>
      <c r="W193" s="78"/>
      <c r="X193" s="78"/>
      <c r="Y193" s="63" t="e">
        <f t="shared" si="146"/>
        <v>#DIV/0!</v>
      </c>
      <c r="Z193" s="64"/>
      <c r="AA193" s="65"/>
      <c r="AB193" s="67"/>
      <c r="AC193" s="67"/>
      <c r="AD193" s="67"/>
      <c r="AE193" s="67"/>
      <c r="AF193" s="67"/>
      <c r="AG193" s="55"/>
      <c r="AH193" s="67">
        <f t="shared" si="110"/>
        <v>0</v>
      </c>
      <c r="AI193" s="66"/>
      <c r="AJ193" s="67"/>
      <c r="AK193" s="66" t="e">
        <f t="shared" si="91"/>
        <v>#DIV/0!</v>
      </c>
      <c r="AL193" s="67"/>
      <c r="AM193" s="67"/>
      <c r="AN193" s="67"/>
      <c r="AO193" s="67"/>
      <c r="AP193" s="66"/>
      <c r="AQ193" s="65"/>
      <c r="AR193" s="67"/>
      <c r="AS193" s="65" t="e">
        <f t="shared" si="93"/>
        <v>#DIV/0!</v>
      </c>
      <c r="AT193" s="68"/>
      <c r="AU193" s="68"/>
      <c r="AV193" s="8"/>
      <c r="AW193" s="8"/>
      <c r="AX193" s="8"/>
      <c r="AY193" s="8"/>
      <c r="AZ193" s="8"/>
      <c r="BA193" s="8"/>
      <c r="BB193" s="8"/>
    </row>
    <row r="194" spans="1:54" ht="15.75" customHeight="1">
      <c r="A194" s="260" t="s">
        <v>261</v>
      </c>
      <c r="B194" s="315" t="s">
        <v>262</v>
      </c>
      <c r="C194" s="150" t="s">
        <v>871</v>
      </c>
      <c r="D194" s="154">
        <f>+D208+D199</f>
        <v>350700</v>
      </c>
      <c r="E194" s="154">
        <f>+E208+E199</f>
        <v>7800</v>
      </c>
      <c r="F194" s="154">
        <f>+F208+F199</f>
        <v>350700</v>
      </c>
      <c r="G194" s="86">
        <f>G208+G199</f>
        <v>3407.4</v>
      </c>
      <c r="H194" s="86">
        <f>H208+H199</f>
        <v>149.1</v>
      </c>
      <c r="I194" s="86">
        <f>I208+I199+I204</f>
        <v>26.9</v>
      </c>
      <c r="J194" s="86">
        <f>J208+J199+J204</f>
        <v>3583.4</v>
      </c>
      <c r="K194" s="154">
        <f>K197+K211</f>
        <v>0</v>
      </c>
      <c r="L194" s="86" t="e">
        <f>J194/K194*100</f>
        <v>#DIV/0!</v>
      </c>
      <c r="M194" s="70">
        <f t="shared" si="144"/>
        <v>1.02178500142572</v>
      </c>
      <c r="N194" s="86">
        <f>N208+N199+N204+N205</f>
        <v>2756.6000000000004</v>
      </c>
      <c r="O194" s="86">
        <f>O208+O199+O204+O205</f>
        <v>7574.7</v>
      </c>
      <c r="P194" s="86">
        <f>P208+P199+P204+P205</f>
        <v>22807.7</v>
      </c>
      <c r="Q194" s="154">
        <f>Q197+Q211+Q204+Q205</f>
        <v>33139</v>
      </c>
      <c r="R194" s="154">
        <f>R197+R211</f>
        <v>0</v>
      </c>
      <c r="S194" s="70">
        <f t="shared" si="145"/>
        <v>9.449386940404905</v>
      </c>
      <c r="T194" s="154">
        <f>T197+T211</f>
        <v>0</v>
      </c>
      <c r="U194" s="71">
        <f t="shared" si="89"/>
        <v>36722.4</v>
      </c>
      <c r="V194" s="86">
        <f>K194+R194</f>
        <v>0</v>
      </c>
      <c r="W194" s="154"/>
      <c r="X194" s="70" t="e">
        <f>U194/V194*100</f>
        <v>#DIV/0!</v>
      </c>
      <c r="Y194" s="70">
        <f t="shared" si="146"/>
        <v>10.471171941830624</v>
      </c>
      <c r="Z194" s="64" t="e">
        <f>U194/V194*100</f>
        <v>#DIV/0!</v>
      </c>
      <c r="AA194" s="64">
        <f>U194/F194*100</f>
        <v>10.471171941830624</v>
      </c>
      <c r="AB194" s="155">
        <f>AB197+AB211+AB204+AB205</f>
        <v>8751.800000000001</v>
      </c>
      <c r="AC194" s="155">
        <f>AC197+AC211+AC204+AC205</f>
        <v>17637.4</v>
      </c>
      <c r="AD194" s="155">
        <f>AD197+AD211+AD204+AD205</f>
        <v>24504.5</v>
      </c>
      <c r="AE194" s="72">
        <f aca="true" t="shared" si="147" ref="AE194:AE257">AB194+AC194+AD194</f>
        <v>50893.700000000004</v>
      </c>
      <c r="AF194" s="155">
        <f>AF197+AF211+AF205</f>
        <v>0</v>
      </c>
      <c r="AG194" s="64" t="e">
        <f>AE194/AF194*100</f>
        <v>#DIV/0!</v>
      </c>
      <c r="AH194" s="72">
        <f t="shared" si="110"/>
        <v>87616.1</v>
      </c>
      <c r="AI194" s="73">
        <f t="shared" si="110"/>
        <v>0</v>
      </c>
      <c r="AJ194" s="72" t="e">
        <f aca="true" t="shared" si="148" ref="AJ194:AJ199">AH194/AI194*100</f>
        <v>#DIV/0!</v>
      </c>
      <c r="AK194" s="73">
        <f t="shared" si="91"/>
        <v>24.98320501853436</v>
      </c>
      <c r="AL194" s="155">
        <f>AL197+AL211+AL204+AL205</f>
        <v>0</v>
      </c>
      <c r="AM194" s="155">
        <f>AM197+AM211+AM204+AM205</f>
        <v>0</v>
      </c>
      <c r="AN194" s="155">
        <f>AN197+AN211+AN204+AN205</f>
        <v>0</v>
      </c>
      <c r="AO194" s="155">
        <f>AO197+AO211+AO204+AO205</f>
        <v>0</v>
      </c>
      <c r="AP194" s="73">
        <f t="shared" si="94"/>
        <v>350700</v>
      </c>
      <c r="AQ194" s="64">
        <f>AO194/AP194*100</f>
        <v>0</v>
      </c>
      <c r="AR194" s="72">
        <f aca="true" t="shared" si="149" ref="AR194:AR259">AH194+AO194</f>
        <v>87616.1</v>
      </c>
      <c r="AS194" s="65">
        <f t="shared" si="93"/>
        <v>24.98320501853436</v>
      </c>
      <c r="AT194" s="68">
        <f aca="true" t="shared" si="150" ref="AT194:AT259">AR194/11</f>
        <v>7965.1</v>
      </c>
      <c r="AU194" s="68">
        <f>AT194+AR194</f>
        <v>95581.20000000001</v>
      </c>
      <c r="AV194" s="8"/>
      <c r="AW194" s="8"/>
      <c r="AX194" s="8"/>
      <c r="AY194" s="8"/>
      <c r="AZ194" s="8"/>
      <c r="BA194" s="8"/>
      <c r="BB194" s="8"/>
    </row>
    <row r="195" spans="1:54" ht="16.5" customHeight="1">
      <c r="A195" s="314"/>
      <c r="B195" s="316"/>
      <c r="C195" s="56" t="s">
        <v>870</v>
      </c>
      <c r="D195" s="139">
        <f>D210+D198</f>
        <v>87500</v>
      </c>
      <c r="E195" s="139">
        <f>E210+E198</f>
        <v>24000</v>
      </c>
      <c r="F195" s="139">
        <f>F210+F198</f>
        <v>87500</v>
      </c>
      <c r="G195" s="78">
        <f>+G210+G198+G201+G202</f>
        <v>1792.9</v>
      </c>
      <c r="H195" s="78">
        <f>+H210+H198+H201+H202</f>
        <v>5777.8</v>
      </c>
      <c r="I195" s="78">
        <f>+I210+I198+I201+I202+I200</f>
        <v>24.299999999999997</v>
      </c>
      <c r="J195" s="78">
        <f>+J210+J198+J201+J202+J200</f>
        <v>7595</v>
      </c>
      <c r="K195" s="139">
        <f>K210+K198</f>
        <v>0</v>
      </c>
      <c r="L195" s="78" t="e">
        <f>J195/K195*100</f>
        <v>#DIV/0!</v>
      </c>
      <c r="M195" s="63">
        <f t="shared" si="144"/>
        <v>8.68</v>
      </c>
      <c r="N195" s="78">
        <f>+N210+N198+N201+N202+N200</f>
        <v>475.59999999999997</v>
      </c>
      <c r="O195" s="78">
        <f>+O210+O198+O201+O202+O200</f>
        <v>1669.4</v>
      </c>
      <c r="P195" s="78">
        <f>+P210+P198+P201+P202+P200+P214</f>
        <v>6555.400000000001</v>
      </c>
      <c r="Q195" s="78">
        <f>N195+O195+P195</f>
        <v>8700.400000000001</v>
      </c>
      <c r="R195" s="78">
        <f>+R210</f>
        <v>0</v>
      </c>
      <c r="S195" s="63">
        <f t="shared" si="145"/>
        <v>9.943314285714287</v>
      </c>
      <c r="T195" s="78"/>
      <c r="U195" s="62">
        <f t="shared" si="89"/>
        <v>16295.400000000001</v>
      </c>
      <c r="V195" s="78">
        <f>K195+R195</f>
        <v>0</v>
      </c>
      <c r="W195" s="139"/>
      <c r="X195" s="63"/>
      <c r="Y195" s="63">
        <f t="shared" si="146"/>
        <v>18.623314285714287</v>
      </c>
      <c r="Z195" s="64" t="e">
        <f>U195/V195*100</f>
        <v>#DIV/0!</v>
      </c>
      <c r="AA195" s="65"/>
      <c r="AB195" s="67">
        <f>+AB210+AB198+AB201+AB202+AB214+AB200</f>
        <v>3264.6</v>
      </c>
      <c r="AC195" s="67">
        <f>+AC210+AC198+AC201+AC202+AC214+AC200</f>
        <v>3882.8</v>
      </c>
      <c r="AD195" s="67">
        <f>+AD210+AD198+AD201+AD202+AD214+AD200</f>
        <v>6072.3</v>
      </c>
      <c r="AE195" s="67">
        <f t="shared" si="147"/>
        <v>13219.7</v>
      </c>
      <c r="AF195" s="156">
        <f>AF210+AF198</f>
        <v>0</v>
      </c>
      <c r="AG195" s="65"/>
      <c r="AH195" s="67">
        <f t="shared" si="110"/>
        <v>29515.100000000002</v>
      </c>
      <c r="AI195" s="66">
        <f t="shared" si="110"/>
        <v>0</v>
      </c>
      <c r="AJ195" s="67" t="e">
        <f t="shared" si="148"/>
        <v>#DIV/0!</v>
      </c>
      <c r="AK195" s="66">
        <f t="shared" si="91"/>
        <v>33.73154285714286</v>
      </c>
      <c r="AL195" s="67">
        <f>+AL210+AL198+AL201+AL202+AL214</f>
        <v>0</v>
      </c>
      <c r="AM195" s="67">
        <f>+AM210+AM198+AM201+AM202+AM214</f>
        <v>0</v>
      </c>
      <c r="AN195" s="67">
        <f>+AN210+AN198+AN201+AN202+AN214</f>
        <v>0</v>
      </c>
      <c r="AO195" s="67">
        <f>+AO210+AO198+AO201+AO202+AO214</f>
        <v>0</v>
      </c>
      <c r="AP195" s="66">
        <f t="shared" si="94"/>
        <v>87500</v>
      </c>
      <c r="AQ195" s="65"/>
      <c r="AR195" s="67">
        <f t="shared" si="149"/>
        <v>29515.100000000002</v>
      </c>
      <c r="AS195" s="65">
        <f t="shared" si="93"/>
        <v>33.73154285714286</v>
      </c>
      <c r="AT195" s="68">
        <f t="shared" si="150"/>
        <v>2683.1909090909094</v>
      </c>
      <c r="AU195" s="68">
        <f>AT195+AR195</f>
        <v>32198.290909090912</v>
      </c>
      <c r="AV195" s="8"/>
      <c r="AW195" s="8"/>
      <c r="AX195" s="8"/>
      <c r="AY195" s="8"/>
      <c r="AZ195" s="8"/>
      <c r="BA195" s="8"/>
      <c r="BB195" s="8"/>
    </row>
    <row r="196" spans="1:54" ht="17.25" customHeight="1">
      <c r="A196" s="308"/>
      <c r="B196" s="317"/>
      <c r="C196" s="56" t="s">
        <v>263</v>
      </c>
      <c r="D196" s="139">
        <f aca="true" t="shared" si="151" ref="D196:K196">D194+D195</f>
        <v>438200</v>
      </c>
      <c r="E196" s="139">
        <f t="shared" si="151"/>
        <v>31800</v>
      </c>
      <c r="F196" s="139">
        <f t="shared" si="151"/>
        <v>438200</v>
      </c>
      <c r="G196" s="139">
        <f t="shared" si="151"/>
        <v>5200.3</v>
      </c>
      <c r="H196" s="139">
        <f t="shared" si="151"/>
        <v>5926.900000000001</v>
      </c>
      <c r="I196" s="139">
        <f t="shared" si="151"/>
        <v>51.199999999999996</v>
      </c>
      <c r="J196" s="139">
        <f t="shared" si="151"/>
        <v>11178.4</v>
      </c>
      <c r="K196" s="139">
        <f t="shared" si="151"/>
        <v>0</v>
      </c>
      <c r="L196" s="78" t="e">
        <f>J196/K196*100</f>
        <v>#DIV/0!</v>
      </c>
      <c r="M196" s="63">
        <f t="shared" si="144"/>
        <v>2.5509812870835233</v>
      </c>
      <c r="N196" s="139">
        <f>N194+N195</f>
        <v>3232.2000000000003</v>
      </c>
      <c r="O196" s="139">
        <f>O194+O195</f>
        <v>9244.1</v>
      </c>
      <c r="P196" s="139">
        <f>P194+P195</f>
        <v>29363.100000000002</v>
      </c>
      <c r="Q196" s="139">
        <f>Q194+Q195</f>
        <v>41839.4</v>
      </c>
      <c r="R196" s="139">
        <f>R194+R195</f>
        <v>0</v>
      </c>
      <c r="S196" s="63">
        <f t="shared" si="145"/>
        <v>9.548014605203104</v>
      </c>
      <c r="T196" s="78"/>
      <c r="U196" s="62">
        <f t="shared" si="89"/>
        <v>53017.8</v>
      </c>
      <c r="V196" s="78">
        <f>K196+R196</f>
        <v>0</v>
      </c>
      <c r="W196" s="139"/>
      <c r="X196" s="63"/>
      <c r="Y196" s="63">
        <f t="shared" si="146"/>
        <v>12.098995892286627</v>
      </c>
      <c r="Z196" s="64" t="e">
        <f>U196/V196*100</f>
        <v>#DIV/0!</v>
      </c>
      <c r="AA196" s="65"/>
      <c r="AB196" s="156">
        <f>AB194+AB195</f>
        <v>12016.400000000001</v>
      </c>
      <c r="AC196" s="156">
        <f>AC194+AC195</f>
        <v>21520.2</v>
      </c>
      <c r="AD196" s="156">
        <f>AD194+AD195</f>
        <v>30576.8</v>
      </c>
      <c r="AE196" s="67">
        <f t="shared" si="147"/>
        <v>64113.40000000001</v>
      </c>
      <c r="AF196" s="156">
        <f>AF194+AF195</f>
        <v>0</v>
      </c>
      <c r="AG196" s="65"/>
      <c r="AH196" s="67">
        <f t="shared" si="110"/>
        <v>117131.20000000001</v>
      </c>
      <c r="AI196" s="66">
        <f t="shared" si="110"/>
        <v>0</v>
      </c>
      <c r="AJ196" s="67" t="e">
        <f t="shared" si="148"/>
        <v>#DIV/0!</v>
      </c>
      <c r="AK196" s="66">
        <f t="shared" si="91"/>
        <v>26.730077590141494</v>
      </c>
      <c r="AL196" s="156">
        <f>AL194+AL195</f>
        <v>0</v>
      </c>
      <c r="AM196" s="156">
        <f>AM194+AM195</f>
        <v>0</v>
      </c>
      <c r="AN196" s="67"/>
      <c r="AO196" s="156">
        <f>AO194+AO195</f>
        <v>0</v>
      </c>
      <c r="AP196" s="66">
        <f t="shared" si="94"/>
        <v>438200</v>
      </c>
      <c r="AQ196" s="65"/>
      <c r="AR196" s="67">
        <f t="shared" si="149"/>
        <v>117131.20000000001</v>
      </c>
      <c r="AS196" s="65">
        <f t="shared" si="93"/>
        <v>26.730077590141494</v>
      </c>
      <c r="AT196" s="68">
        <f t="shared" si="150"/>
        <v>10648.29090909091</v>
      </c>
      <c r="AU196" s="68">
        <f>AT196+AR196</f>
        <v>127779.49090909092</v>
      </c>
      <c r="AV196" s="8"/>
      <c r="AW196" s="8"/>
      <c r="AX196" s="8"/>
      <c r="AY196" s="8"/>
      <c r="AZ196" s="8"/>
      <c r="BA196" s="8"/>
      <c r="BB196" s="8"/>
    </row>
    <row r="197" spans="1:54" ht="19.5" customHeight="1">
      <c r="A197" s="104" t="s">
        <v>264</v>
      </c>
      <c r="B197" s="90" t="s">
        <v>681</v>
      </c>
      <c r="C197" s="56" t="s">
        <v>871</v>
      </c>
      <c r="D197" s="63">
        <f aca="true" t="shared" si="152" ref="D197:K197">+D199</f>
        <v>700</v>
      </c>
      <c r="E197" s="63">
        <f>+E199</f>
        <v>800</v>
      </c>
      <c r="F197" s="63">
        <f>+F199</f>
        <v>700</v>
      </c>
      <c r="G197" s="63">
        <f t="shared" si="152"/>
        <v>0</v>
      </c>
      <c r="H197" s="63">
        <f t="shared" si="152"/>
        <v>149.1</v>
      </c>
      <c r="I197" s="63">
        <f t="shared" si="152"/>
        <v>0</v>
      </c>
      <c r="J197" s="78">
        <f>G197+H197+I197</f>
        <v>149.1</v>
      </c>
      <c r="K197" s="63">
        <f t="shared" si="152"/>
        <v>0</v>
      </c>
      <c r="L197" s="78"/>
      <c r="M197" s="63">
        <f t="shared" si="144"/>
        <v>21.3</v>
      </c>
      <c r="N197" s="63">
        <f aca="true" t="shared" si="153" ref="N197:V197">+N199</f>
        <v>0</v>
      </c>
      <c r="O197" s="63">
        <f t="shared" si="153"/>
        <v>0</v>
      </c>
      <c r="P197" s="63">
        <f t="shared" si="153"/>
        <v>0</v>
      </c>
      <c r="Q197" s="78">
        <f aca="true" t="shared" si="154" ref="Q197:Q205">N197+O197+P197</f>
        <v>0</v>
      </c>
      <c r="R197" s="63">
        <f t="shared" si="153"/>
        <v>0</v>
      </c>
      <c r="S197" s="63">
        <f t="shared" si="145"/>
        <v>0</v>
      </c>
      <c r="T197" s="63">
        <f t="shared" si="153"/>
        <v>0</v>
      </c>
      <c r="U197" s="62">
        <f aca="true" t="shared" si="155" ref="U197:V260">J197+Q197</f>
        <v>149.1</v>
      </c>
      <c r="V197" s="63">
        <f t="shared" si="153"/>
        <v>0</v>
      </c>
      <c r="W197" s="78"/>
      <c r="X197" s="78"/>
      <c r="Y197" s="63">
        <f t="shared" si="146"/>
        <v>21.3</v>
      </c>
      <c r="Z197" s="64"/>
      <c r="AA197" s="65">
        <f>U197/F197*100</f>
        <v>21.3</v>
      </c>
      <c r="AB197" s="65">
        <f>+AB199</f>
        <v>515.6</v>
      </c>
      <c r="AC197" s="65">
        <f>+AC199</f>
        <v>0</v>
      </c>
      <c r="AD197" s="65">
        <f>+AD199</f>
        <v>287</v>
      </c>
      <c r="AE197" s="67">
        <f t="shared" si="147"/>
        <v>802.6</v>
      </c>
      <c r="AF197" s="65">
        <f>+AF199</f>
        <v>0</v>
      </c>
      <c r="AG197" s="55"/>
      <c r="AH197" s="67">
        <f t="shared" si="110"/>
        <v>951.7</v>
      </c>
      <c r="AI197" s="66">
        <f t="shared" si="110"/>
        <v>0</v>
      </c>
      <c r="AJ197" s="67" t="e">
        <f t="shared" si="148"/>
        <v>#DIV/0!</v>
      </c>
      <c r="AK197" s="66">
        <f aca="true" t="shared" si="156" ref="AK197:AK260">AH197/F197*100</f>
        <v>135.95714285714286</v>
      </c>
      <c r="AL197" s="65">
        <f>+AL199</f>
        <v>0</v>
      </c>
      <c r="AM197" s="65">
        <f>+AM199</f>
        <v>0</v>
      </c>
      <c r="AN197" s="65">
        <f>+AN199</f>
        <v>0</v>
      </c>
      <c r="AO197" s="65">
        <f>+AO199</f>
        <v>0</v>
      </c>
      <c r="AP197" s="66">
        <f t="shared" si="94"/>
        <v>700</v>
      </c>
      <c r="AQ197" s="65"/>
      <c r="AR197" s="67">
        <f t="shared" si="149"/>
        <v>951.7</v>
      </c>
      <c r="AS197" s="65">
        <f aca="true" t="shared" si="157" ref="AS197:AS260">AR197/F197*100</f>
        <v>135.95714285714286</v>
      </c>
      <c r="AT197" s="68">
        <f t="shared" si="150"/>
        <v>86.51818181818182</v>
      </c>
      <c r="AU197" s="68">
        <f>AT197+AR197</f>
        <v>1038.2181818181818</v>
      </c>
      <c r="AV197" s="8"/>
      <c r="AW197" s="8"/>
      <c r="AX197" s="8"/>
      <c r="AY197" s="8"/>
      <c r="AZ197" s="8"/>
      <c r="BA197" s="8"/>
      <c r="BB197" s="8"/>
    </row>
    <row r="198" spans="1:54" ht="27.75" customHeight="1" hidden="1">
      <c r="A198" s="104" t="s">
        <v>265</v>
      </c>
      <c r="B198" s="90" t="s">
        <v>266</v>
      </c>
      <c r="C198" s="56" t="s">
        <v>870</v>
      </c>
      <c r="D198" s="63"/>
      <c r="E198" s="63"/>
      <c r="F198" s="63"/>
      <c r="G198" s="63"/>
      <c r="H198" s="63">
        <v>0</v>
      </c>
      <c r="I198" s="63">
        <v>0</v>
      </c>
      <c r="J198" s="78">
        <f>G198+H198+I198</f>
        <v>0</v>
      </c>
      <c r="K198" s="63"/>
      <c r="L198" s="78"/>
      <c r="M198" s="63" t="e">
        <f t="shared" si="144"/>
        <v>#DIV/0!</v>
      </c>
      <c r="N198" s="63">
        <v>0</v>
      </c>
      <c r="O198" s="63">
        <v>0</v>
      </c>
      <c r="P198" s="63">
        <v>0</v>
      </c>
      <c r="Q198" s="78">
        <f t="shared" si="154"/>
        <v>0</v>
      </c>
      <c r="R198" s="63"/>
      <c r="S198" s="63" t="e">
        <f t="shared" si="145"/>
        <v>#DIV/0!</v>
      </c>
      <c r="T198" s="63"/>
      <c r="U198" s="62">
        <f t="shared" si="155"/>
        <v>0</v>
      </c>
      <c r="V198" s="63"/>
      <c r="W198" s="78"/>
      <c r="X198" s="78"/>
      <c r="Y198" s="63" t="e">
        <f t="shared" si="146"/>
        <v>#DIV/0!</v>
      </c>
      <c r="Z198" s="64"/>
      <c r="AA198" s="65"/>
      <c r="AB198" s="65">
        <v>0</v>
      </c>
      <c r="AC198" s="65">
        <v>0</v>
      </c>
      <c r="AD198" s="65">
        <v>0</v>
      </c>
      <c r="AE198" s="67">
        <f t="shared" si="147"/>
        <v>0</v>
      </c>
      <c r="AF198" s="65"/>
      <c r="AG198" s="55"/>
      <c r="AH198" s="67">
        <f t="shared" si="110"/>
        <v>0</v>
      </c>
      <c r="AI198" s="66">
        <f t="shared" si="110"/>
        <v>0</v>
      </c>
      <c r="AJ198" s="67" t="e">
        <f t="shared" si="148"/>
        <v>#DIV/0!</v>
      </c>
      <c r="AK198" s="66" t="e">
        <f t="shared" si="156"/>
        <v>#DIV/0!</v>
      </c>
      <c r="AL198" s="65"/>
      <c r="AM198" s="65"/>
      <c r="AN198" s="65"/>
      <c r="AO198" s="65"/>
      <c r="AP198" s="66">
        <f t="shared" si="94"/>
        <v>0</v>
      </c>
      <c r="AQ198" s="65"/>
      <c r="AR198" s="67">
        <f t="shared" si="149"/>
        <v>0</v>
      </c>
      <c r="AS198" s="65" t="e">
        <f t="shared" si="157"/>
        <v>#DIV/0!</v>
      </c>
      <c r="AT198" s="68">
        <f t="shared" si="150"/>
        <v>0</v>
      </c>
      <c r="AU198" s="68">
        <f>AT198+AR198</f>
        <v>0</v>
      </c>
      <c r="AV198" s="8"/>
      <c r="AW198" s="8"/>
      <c r="AX198" s="8"/>
      <c r="AY198" s="8"/>
      <c r="AZ198" s="8"/>
      <c r="BA198" s="8"/>
      <c r="BB198" s="8"/>
    </row>
    <row r="199" spans="1:54" ht="18" customHeight="1">
      <c r="A199" s="104" t="s">
        <v>267</v>
      </c>
      <c r="B199" s="90" t="s">
        <v>268</v>
      </c>
      <c r="C199" s="56" t="s">
        <v>871</v>
      </c>
      <c r="D199" s="75">
        <v>700</v>
      </c>
      <c r="E199" s="75">
        <v>800</v>
      </c>
      <c r="F199" s="75">
        <v>700</v>
      </c>
      <c r="G199" s="63"/>
      <c r="H199" s="78">
        <v>149.1</v>
      </c>
      <c r="I199" s="78"/>
      <c r="J199" s="78">
        <f>G199+H199+I199</f>
        <v>149.1</v>
      </c>
      <c r="K199" s="78"/>
      <c r="L199" s="78"/>
      <c r="M199" s="63">
        <f t="shared" si="144"/>
        <v>21.3</v>
      </c>
      <c r="N199" s="78"/>
      <c r="O199" s="78"/>
      <c r="P199" s="78"/>
      <c r="Q199" s="78">
        <f t="shared" si="154"/>
        <v>0</v>
      </c>
      <c r="R199" s="78"/>
      <c r="S199" s="63">
        <f t="shared" si="145"/>
        <v>0</v>
      </c>
      <c r="T199" s="63"/>
      <c r="U199" s="62">
        <f t="shared" si="155"/>
        <v>149.1</v>
      </c>
      <c r="V199" s="78"/>
      <c r="W199" s="78"/>
      <c r="X199" s="78"/>
      <c r="Y199" s="63">
        <f t="shared" si="146"/>
        <v>21.3</v>
      </c>
      <c r="Z199" s="64"/>
      <c r="AA199" s="65">
        <f>U199/F199*100</f>
        <v>21.3</v>
      </c>
      <c r="AB199" s="67">
        <v>515.6</v>
      </c>
      <c r="AC199" s="67"/>
      <c r="AD199" s="67">
        <v>287</v>
      </c>
      <c r="AE199" s="67">
        <f t="shared" si="147"/>
        <v>802.6</v>
      </c>
      <c r="AF199" s="67"/>
      <c r="AG199" s="55"/>
      <c r="AH199" s="67">
        <f t="shared" si="110"/>
        <v>951.7</v>
      </c>
      <c r="AI199" s="66">
        <f t="shared" si="110"/>
        <v>0</v>
      </c>
      <c r="AJ199" s="67" t="e">
        <f t="shared" si="148"/>
        <v>#DIV/0!</v>
      </c>
      <c r="AK199" s="66">
        <f t="shared" si="156"/>
        <v>135.95714285714286</v>
      </c>
      <c r="AL199" s="67"/>
      <c r="AM199" s="67"/>
      <c r="AN199" s="67"/>
      <c r="AO199" s="67">
        <f>AL199+AM199+AN199</f>
        <v>0</v>
      </c>
      <c r="AP199" s="66">
        <f t="shared" si="94"/>
        <v>700</v>
      </c>
      <c r="AQ199" s="65"/>
      <c r="AR199" s="67">
        <f t="shared" si="149"/>
        <v>951.7</v>
      </c>
      <c r="AS199" s="65">
        <f t="shared" si="157"/>
        <v>135.95714285714286</v>
      </c>
      <c r="AT199" s="68">
        <f t="shared" si="150"/>
        <v>86.51818181818182</v>
      </c>
      <c r="AU199" s="68">
        <f aca="true" t="shared" si="158" ref="AU199:AU262">AT199+AR199</f>
        <v>1038.2181818181818</v>
      </c>
      <c r="AV199" s="8"/>
      <c r="AW199" s="8"/>
      <c r="AX199" s="8"/>
      <c r="AY199" s="8"/>
      <c r="AZ199" s="8"/>
      <c r="BA199" s="8"/>
      <c r="BB199" s="8"/>
    </row>
    <row r="200" spans="1:54" ht="92.25" customHeight="1">
      <c r="A200" s="104" t="s">
        <v>269</v>
      </c>
      <c r="B200" s="157" t="s">
        <v>270</v>
      </c>
      <c r="C200" s="56" t="s">
        <v>870</v>
      </c>
      <c r="D200" s="75"/>
      <c r="E200" s="75"/>
      <c r="F200" s="75"/>
      <c r="G200" s="63"/>
      <c r="H200" s="78"/>
      <c r="I200" s="78">
        <v>8.6</v>
      </c>
      <c r="J200" s="78">
        <v>8.6</v>
      </c>
      <c r="K200" s="78"/>
      <c r="L200" s="78"/>
      <c r="M200" s="63"/>
      <c r="N200" s="78">
        <v>20</v>
      </c>
      <c r="O200" s="78"/>
      <c r="P200" s="78">
        <v>12.7</v>
      </c>
      <c r="Q200" s="78">
        <f t="shared" si="154"/>
        <v>32.7</v>
      </c>
      <c r="R200" s="78"/>
      <c r="S200" s="63"/>
      <c r="T200" s="63"/>
      <c r="U200" s="62">
        <f t="shared" si="155"/>
        <v>41.300000000000004</v>
      </c>
      <c r="V200" s="78"/>
      <c r="W200" s="78"/>
      <c r="X200" s="78"/>
      <c r="Y200" s="63"/>
      <c r="Z200" s="64"/>
      <c r="AA200" s="65"/>
      <c r="AB200" s="67"/>
      <c r="AC200" s="67">
        <v>12.4</v>
      </c>
      <c r="AD200" s="67">
        <v>18</v>
      </c>
      <c r="AE200" s="67"/>
      <c r="AF200" s="67"/>
      <c r="AG200" s="55"/>
      <c r="AH200" s="67">
        <f t="shared" si="110"/>
        <v>41.300000000000004</v>
      </c>
      <c r="AI200" s="66"/>
      <c r="AJ200" s="67"/>
      <c r="AK200" s="66" t="e">
        <f t="shared" si="156"/>
        <v>#DIV/0!</v>
      </c>
      <c r="AL200" s="67"/>
      <c r="AM200" s="67"/>
      <c r="AN200" s="67"/>
      <c r="AO200" s="67"/>
      <c r="AP200" s="66"/>
      <c r="AQ200" s="65"/>
      <c r="AR200" s="67">
        <f t="shared" si="149"/>
        <v>41.300000000000004</v>
      </c>
      <c r="AS200" s="65" t="e">
        <f t="shared" si="157"/>
        <v>#DIV/0!</v>
      </c>
      <c r="AT200" s="68"/>
      <c r="AU200" s="68"/>
      <c r="AV200" s="8"/>
      <c r="AW200" s="8"/>
      <c r="AX200" s="8"/>
      <c r="AY200" s="8"/>
      <c r="AZ200" s="8"/>
      <c r="BA200" s="8"/>
      <c r="BB200" s="8"/>
    </row>
    <row r="201" spans="1:54" ht="88.5" customHeight="1">
      <c r="A201" s="104" t="s">
        <v>271</v>
      </c>
      <c r="B201" s="157" t="s">
        <v>272</v>
      </c>
      <c r="C201" s="56" t="s">
        <v>870</v>
      </c>
      <c r="D201" s="75"/>
      <c r="E201" s="75"/>
      <c r="F201" s="75"/>
      <c r="G201" s="63">
        <v>2.1</v>
      </c>
      <c r="H201" s="63">
        <v>4.8</v>
      </c>
      <c r="I201" s="63">
        <v>15.7</v>
      </c>
      <c r="J201" s="78">
        <f>G201+H201+I201</f>
        <v>22.6</v>
      </c>
      <c r="K201" s="78"/>
      <c r="L201" s="78"/>
      <c r="M201" s="63"/>
      <c r="N201" s="78">
        <v>8.2</v>
      </c>
      <c r="O201" s="78">
        <v>13</v>
      </c>
      <c r="P201" s="78">
        <v>3.6</v>
      </c>
      <c r="Q201" s="78">
        <f t="shared" si="154"/>
        <v>24.8</v>
      </c>
      <c r="R201" s="78"/>
      <c r="S201" s="63"/>
      <c r="T201" s="63"/>
      <c r="U201" s="62">
        <f t="shared" si="155"/>
        <v>47.400000000000006</v>
      </c>
      <c r="V201" s="78"/>
      <c r="W201" s="78"/>
      <c r="X201" s="78"/>
      <c r="Y201" s="63"/>
      <c r="Z201" s="64"/>
      <c r="AA201" s="65"/>
      <c r="AB201" s="67">
        <v>44.5</v>
      </c>
      <c r="AC201" s="67">
        <v>26.9</v>
      </c>
      <c r="AD201" s="67"/>
      <c r="AE201" s="67">
        <f t="shared" si="147"/>
        <v>71.4</v>
      </c>
      <c r="AF201" s="67"/>
      <c r="AG201" s="55"/>
      <c r="AH201" s="67">
        <f t="shared" si="110"/>
        <v>118.80000000000001</v>
      </c>
      <c r="AI201" s="66"/>
      <c r="AJ201" s="67"/>
      <c r="AK201" s="66" t="e">
        <f t="shared" si="156"/>
        <v>#DIV/0!</v>
      </c>
      <c r="AL201" s="67"/>
      <c r="AM201" s="67"/>
      <c r="AN201" s="67"/>
      <c r="AO201" s="67">
        <f>AL201+AM201+AN201</f>
        <v>0</v>
      </c>
      <c r="AP201" s="66">
        <f t="shared" si="94"/>
        <v>0</v>
      </c>
      <c r="AQ201" s="65"/>
      <c r="AR201" s="67">
        <f t="shared" si="149"/>
        <v>118.80000000000001</v>
      </c>
      <c r="AS201" s="65" t="e">
        <f t="shared" si="157"/>
        <v>#DIV/0!</v>
      </c>
      <c r="AT201" s="68">
        <f t="shared" si="150"/>
        <v>10.8</v>
      </c>
      <c r="AU201" s="68">
        <f t="shared" si="158"/>
        <v>129.60000000000002</v>
      </c>
      <c r="AV201" s="8"/>
      <c r="AW201" s="8"/>
      <c r="AX201" s="8"/>
      <c r="AY201" s="8"/>
      <c r="AZ201" s="8"/>
      <c r="BA201" s="8"/>
      <c r="BB201" s="8"/>
    </row>
    <row r="202" spans="1:54" ht="103.5" customHeight="1">
      <c r="A202" s="104" t="s">
        <v>273</v>
      </c>
      <c r="B202" s="157" t="s">
        <v>274</v>
      </c>
      <c r="C202" s="56" t="s">
        <v>870</v>
      </c>
      <c r="D202" s="75"/>
      <c r="E202" s="75"/>
      <c r="F202" s="75"/>
      <c r="G202" s="63">
        <v>939</v>
      </c>
      <c r="H202" s="63">
        <v>5773</v>
      </c>
      <c r="I202" s="63"/>
      <c r="J202" s="78">
        <f>G202+H202+I202</f>
        <v>6712</v>
      </c>
      <c r="K202" s="78"/>
      <c r="L202" s="78"/>
      <c r="M202" s="63"/>
      <c r="N202" s="78"/>
      <c r="O202" s="78"/>
      <c r="P202" s="78">
        <v>564.4</v>
      </c>
      <c r="Q202" s="78">
        <f t="shared" si="154"/>
        <v>564.4</v>
      </c>
      <c r="R202" s="78"/>
      <c r="S202" s="63"/>
      <c r="T202" s="63"/>
      <c r="U202" s="62">
        <f t="shared" si="155"/>
        <v>7276.4</v>
      </c>
      <c r="V202" s="78"/>
      <c r="W202" s="78"/>
      <c r="X202" s="78"/>
      <c r="Y202" s="63"/>
      <c r="Z202" s="64"/>
      <c r="AA202" s="65"/>
      <c r="AB202" s="67">
        <v>676</v>
      </c>
      <c r="AC202" s="67"/>
      <c r="AD202" s="67"/>
      <c r="AE202" s="67">
        <f t="shared" si="147"/>
        <v>676</v>
      </c>
      <c r="AF202" s="67"/>
      <c r="AG202" s="55"/>
      <c r="AH202" s="67">
        <f t="shared" si="110"/>
        <v>7952.4</v>
      </c>
      <c r="AI202" s="66"/>
      <c r="AJ202" s="67"/>
      <c r="AK202" s="66" t="e">
        <f t="shared" si="156"/>
        <v>#DIV/0!</v>
      </c>
      <c r="AL202" s="67"/>
      <c r="AM202" s="67"/>
      <c r="AN202" s="67"/>
      <c r="AO202" s="67">
        <f>AL202+AM202+AN202</f>
        <v>0</v>
      </c>
      <c r="AP202" s="66">
        <f t="shared" si="94"/>
        <v>0</v>
      </c>
      <c r="AQ202" s="65"/>
      <c r="AR202" s="67">
        <f t="shared" si="149"/>
        <v>7952.4</v>
      </c>
      <c r="AS202" s="65" t="e">
        <f t="shared" si="157"/>
        <v>#DIV/0!</v>
      </c>
      <c r="AT202" s="68">
        <f t="shared" si="150"/>
        <v>722.9454545454545</v>
      </c>
      <c r="AU202" s="68">
        <f t="shared" si="158"/>
        <v>8675.345454545453</v>
      </c>
      <c r="AV202" s="8"/>
      <c r="AW202" s="8"/>
      <c r="AX202" s="8"/>
      <c r="AY202" s="8"/>
      <c r="AZ202" s="8"/>
      <c r="BA202" s="8"/>
      <c r="BB202" s="8"/>
    </row>
    <row r="203" spans="1:54" ht="1.5" customHeight="1" hidden="1">
      <c r="A203" s="129"/>
      <c r="B203" s="157"/>
      <c r="C203" s="56"/>
      <c r="D203" s="75"/>
      <c r="E203" s="75"/>
      <c r="F203" s="75"/>
      <c r="G203" s="63"/>
      <c r="H203" s="63"/>
      <c r="I203" s="63"/>
      <c r="J203" s="78">
        <f>G203+H203+I203</f>
        <v>0</v>
      </c>
      <c r="K203" s="78"/>
      <c r="L203" s="78"/>
      <c r="M203" s="63"/>
      <c r="N203" s="78"/>
      <c r="O203" s="78"/>
      <c r="P203" s="78"/>
      <c r="Q203" s="78">
        <f t="shared" si="154"/>
        <v>0</v>
      </c>
      <c r="R203" s="78"/>
      <c r="S203" s="63"/>
      <c r="T203" s="63"/>
      <c r="U203" s="62">
        <f t="shared" si="155"/>
        <v>0</v>
      </c>
      <c r="V203" s="78"/>
      <c r="W203" s="78"/>
      <c r="X203" s="78"/>
      <c r="Y203" s="63"/>
      <c r="Z203" s="64"/>
      <c r="AA203" s="65"/>
      <c r="AB203" s="67"/>
      <c r="AC203" s="67"/>
      <c r="AD203" s="67"/>
      <c r="AE203" s="67">
        <f t="shared" si="147"/>
        <v>0</v>
      </c>
      <c r="AF203" s="67"/>
      <c r="AG203" s="55"/>
      <c r="AH203" s="67">
        <f t="shared" si="110"/>
        <v>0</v>
      </c>
      <c r="AI203" s="66"/>
      <c r="AJ203" s="67"/>
      <c r="AK203" s="66" t="e">
        <f t="shared" si="156"/>
        <v>#DIV/0!</v>
      </c>
      <c r="AL203" s="67"/>
      <c r="AM203" s="67"/>
      <c r="AN203" s="67"/>
      <c r="AO203" s="67">
        <f>AL203+AM203+AN203</f>
        <v>0</v>
      </c>
      <c r="AP203" s="66">
        <f t="shared" si="94"/>
        <v>0</v>
      </c>
      <c r="AQ203" s="65"/>
      <c r="AR203" s="67">
        <f t="shared" si="149"/>
        <v>0</v>
      </c>
      <c r="AS203" s="65" t="e">
        <f t="shared" si="157"/>
        <v>#DIV/0!</v>
      </c>
      <c r="AT203" s="68">
        <f t="shared" si="150"/>
        <v>0</v>
      </c>
      <c r="AU203" s="68">
        <f t="shared" si="158"/>
        <v>0</v>
      </c>
      <c r="AV203" s="8"/>
      <c r="AW203" s="8"/>
      <c r="AX203" s="8"/>
      <c r="AY203" s="8"/>
      <c r="AZ203" s="8"/>
      <c r="BA203" s="8"/>
      <c r="BB203" s="8"/>
    </row>
    <row r="204" spans="1:54" ht="78.75" customHeight="1">
      <c r="A204" s="104" t="s">
        <v>275</v>
      </c>
      <c r="B204" s="157" t="s">
        <v>276</v>
      </c>
      <c r="C204" s="56" t="s">
        <v>871</v>
      </c>
      <c r="D204" s="75"/>
      <c r="E204" s="75"/>
      <c r="F204" s="75"/>
      <c r="G204" s="63"/>
      <c r="H204" s="63"/>
      <c r="I204" s="63">
        <v>26.9</v>
      </c>
      <c r="J204" s="78">
        <f>G204+H204+I204</f>
        <v>26.9</v>
      </c>
      <c r="K204" s="78"/>
      <c r="L204" s="78"/>
      <c r="M204" s="63"/>
      <c r="N204" s="78"/>
      <c r="O204" s="78">
        <v>197.2</v>
      </c>
      <c r="P204" s="78">
        <v>51.3</v>
      </c>
      <c r="Q204" s="78">
        <f t="shared" si="154"/>
        <v>248.5</v>
      </c>
      <c r="R204" s="78"/>
      <c r="S204" s="63"/>
      <c r="T204" s="63"/>
      <c r="U204" s="62">
        <f t="shared" si="155"/>
        <v>275.4</v>
      </c>
      <c r="V204" s="78"/>
      <c r="W204" s="78"/>
      <c r="X204" s="78"/>
      <c r="Y204" s="63"/>
      <c r="Z204" s="64"/>
      <c r="AA204" s="65"/>
      <c r="AB204" s="67"/>
      <c r="AC204" s="67">
        <v>55.7</v>
      </c>
      <c r="AD204" s="67"/>
      <c r="AE204" s="67">
        <f t="shared" si="147"/>
        <v>55.7</v>
      </c>
      <c r="AF204" s="67"/>
      <c r="AG204" s="55"/>
      <c r="AH204" s="67">
        <f t="shared" si="110"/>
        <v>331.09999999999997</v>
      </c>
      <c r="AI204" s="66"/>
      <c r="AJ204" s="67"/>
      <c r="AK204" s="66" t="e">
        <f t="shared" si="156"/>
        <v>#DIV/0!</v>
      </c>
      <c r="AL204" s="67"/>
      <c r="AM204" s="67"/>
      <c r="AN204" s="67"/>
      <c r="AO204" s="67">
        <f>AL204+AM204+AN204</f>
        <v>0</v>
      </c>
      <c r="AP204" s="66">
        <f t="shared" si="94"/>
        <v>0</v>
      </c>
      <c r="AQ204" s="65"/>
      <c r="AR204" s="67">
        <f t="shared" si="149"/>
        <v>331.09999999999997</v>
      </c>
      <c r="AS204" s="65" t="e">
        <f t="shared" si="157"/>
        <v>#DIV/0!</v>
      </c>
      <c r="AT204" s="68">
        <f t="shared" si="150"/>
        <v>30.099999999999998</v>
      </c>
      <c r="AU204" s="68">
        <f t="shared" si="158"/>
        <v>361.2</v>
      </c>
      <c r="AV204" s="8"/>
      <c r="AW204" s="8"/>
      <c r="AX204" s="8"/>
      <c r="AY204" s="8"/>
      <c r="AZ204" s="8"/>
      <c r="BA204" s="8"/>
      <c r="BB204" s="8"/>
    </row>
    <row r="205" spans="1:54" ht="81.75" customHeight="1">
      <c r="A205" s="104" t="s">
        <v>277</v>
      </c>
      <c r="B205" s="158" t="s">
        <v>278</v>
      </c>
      <c r="C205" s="56" t="s">
        <v>871</v>
      </c>
      <c r="D205" s="75"/>
      <c r="E205" s="75"/>
      <c r="F205" s="75"/>
      <c r="G205" s="63"/>
      <c r="H205" s="63"/>
      <c r="I205" s="63"/>
      <c r="J205" s="63"/>
      <c r="K205" s="78"/>
      <c r="L205" s="78"/>
      <c r="M205" s="63"/>
      <c r="N205" s="78">
        <v>967.2</v>
      </c>
      <c r="O205" s="78">
        <v>751.8</v>
      </c>
      <c r="P205" s="78"/>
      <c r="Q205" s="78">
        <f t="shared" si="154"/>
        <v>1719</v>
      </c>
      <c r="R205" s="78"/>
      <c r="S205" s="63"/>
      <c r="T205" s="63"/>
      <c r="U205" s="62">
        <f t="shared" si="155"/>
        <v>1719</v>
      </c>
      <c r="V205" s="78"/>
      <c r="W205" s="78"/>
      <c r="X205" s="78"/>
      <c r="Y205" s="63"/>
      <c r="Z205" s="64"/>
      <c r="AA205" s="65"/>
      <c r="AB205" s="67"/>
      <c r="AC205" s="67">
        <v>2207.8</v>
      </c>
      <c r="AD205" s="67"/>
      <c r="AE205" s="67">
        <f t="shared" si="147"/>
        <v>2207.8</v>
      </c>
      <c r="AF205" s="67"/>
      <c r="AG205" s="66" t="e">
        <f aca="true" t="shared" si="159" ref="AG205:AG210">AE205/AF205*100</f>
        <v>#DIV/0!</v>
      </c>
      <c r="AH205" s="67">
        <f t="shared" si="110"/>
        <v>3926.8</v>
      </c>
      <c r="AI205" s="66">
        <f t="shared" si="110"/>
        <v>0</v>
      </c>
      <c r="AJ205" s="67" t="e">
        <f aca="true" t="shared" si="160" ref="AJ205:AJ213">AH205/AI205*100</f>
        <v>#DIV/0!</v>
      </c>
      <c r="AK205" s="66" t="e">
        <f t="shared" si="156"/>
        <v>#DIV/0!</v>
      </c>
      <c r="AL205" s="67"/>
      <c r="AM205" s="67"/>
      <c r="AN205" s="67"/>
      <c r="AO205" s="67"/>
      <c r="AP205" s="66">
        <f t="shared" si="94"/>
        <v>0</v>
      </c>
      <c r="AQ205" s="65"/>
      <c r="AR205" s="67">
        <f t="shared" si="149"/>
        <v>3926.8</v>
      </c>
      <c r="AS205" s="65" t="e">
        <f t="shared" si="157"/>
        <v>#DIV/0!</v>
      </c>
      <c r="AT205" s="68">
        <f t="shared" si="150"/>
        <v>356.9818181818182</v>
      </c>
      <c r="AU205" s="68">
        <f t="shared" si="158"/>
        <v>4283.781818181818</v>
      </c>
      <c r="AV205" s="8"/>
      <c r="AW205" s="8"/>
      <c r="AX205" s="8"/>
      <c r="AY205" s="8"/>
      <c r="AZ205" s="8"/>
      <c r="BA205" s="8"/>
      <c r="BB205" s="8"/>
    </row>
    <row r="206" spans="1:54" ht="17.25" customHeight="1">
      <c r="A206" s="265" t="s">
        <v>279</v>
      </c>
      <c r="B206" s="320" t="s">
        <v>280</v>
      </c>
      <c r="C206" s="56" t="s">
        <v>263</v>
      </c>
      <c r="D206" s="75">
        <f aca="true" t="shared" si="161" ref="D206:I206">D207+D208</f>
        <v>437500</v>
      </c>
      <c r="E206" s="75">
        <f t="shared" si="161"/>
        <v>31000</v>
      </c>
      <c r="F206" s="75">
        <f>F207+F208</f>
        <v>437500</v>
      </c>
      <c r="G206" s="75">
        <f t="shared" si="161"/>
        <v>4259.2</v>
      </c>
      <c r="H206" s="75">
        <f t="shared" si="161"/>
        <v>0</v>
      </c>
      <c r="I206" s="75">
        <f t="shared" si="161"/>
        <v>0</v>
      </c>
      <c r="J206" s="63">
        <f>+J209</f>
        <v>4259.2</v>
      </c>
      <c r="K206" s="75">
        <f>K207+K208</f>
        <v>0</v>
      </c>
      <c r="L206" s="78" t="e">
        <f aca="true" t="shared" si="162" ref="L206:L211">J206/K206*100</f>
        <v>#DIV/0!</v>
      </c>
      <c r="M206" s="63">
        <f aca="true" t="shared" si="163" ref="M206:M213">J206/F206*100</f>
        <v>0.9735314285714286</v>
      </c>
      <c r="N206" s="75">
        <f>N207+N208</f>
        <v>2236.8</v>
      </c>
      <c r="O206" s="75">
        <f>O207+O208</f>
        <v>8282.1</v>
      </c>
      <c r="P206" s="75">
        <f>P207+P208</f>
        <v>28445.5</v>
      </c>
      <c r="Q206" s="78">
        <f>Q209</f>
        <v>38964.4</v>
      </c>
      <c r="R206" s="75">
        <f>R207+R208</f>
        <v>0</v>
      </c>
      <c r="S206" s="63">
        <f aca="true" t="shared" si="164" ref="S206:S213">Q206/F206*100</f>
        <v>8.906148571428572</v>
      </c>
      <c r="T206" s="63"/>
      <c r="U206" s="62">
        <f t="shared" si="155"/>
        <v>43223.6</v>
      </c>
      <c r="V206" s="78">
        <f t="shared" si="155"/>
        <v>0</v>
      </c>
      <c r="W206" s="78"/>
      <c r="X206" s="78"/>
      <c r="Y206" s="63">
        <f aca="true" t="shared" si="165" ref="Y206:Y213">U206/F206*100</f>
        <v>9.879679999999999</v>
      </c>
      <c r="Z206" s="64" t="e">
        <f aca="true" t="shared" si="166" ref="Z206:Z213">U206/V206*100</f>
        <v>#DIV/0!</v>
      </c>
      <c r="AA206" s="65"/>
      <c r="AB206" s="67">
        <f aca="true" t="shared" si="167" ref="AB206:AD207">AB209</f>
        <v>10295.300000000001</v>
      </c>
      <c r="AC206" s="67">
        <f t="shared" si="167"/>
        <v>19217.4</v>
      </c>
      <c r="AD206" s="67">
        <f t="shared" si="167"/>
        <v>30271.8</v>
      </c>
      <c r="AE206" s="67">
        <f t="shared" si="147"/>
        <v>59784.5</v>
      </c>
      <c r="AF206" s="68">
        <f>AF207+AF208</f>
        <v>0</v>
      </c>
      <c r="AG206" s="66" t="e">
        <f t="shared" si="159"/>
        <v>#DIV/0!</v>
      </c>
      <c r="AH206" s="67">
        <f t="shared" si="110"/>
        <v>103008.1</v>
      </c>
      <c r="AI206" s="66">
        <f t="shared" si="110"/>
        <v>0</v>
      </c>
      <c r="AJ206" s="67" t="e">
        <f t="shared" si="160"/>
        <v>#DIV/0!</v>
      </c>
      <c r="AK206" s="66">
        <f t="shared" si="156"/>
        <v>23.544708571428572</v>
      </c>
      <c r="AL206" s="67"/>
      <c r="AM206" s="67"/>
      <c r="AN206" s="67"/>
      <c r="AO206" s="67"/>
      <c r="AP206" s="66">
        <f t="shared" si="94"/>
        <v>437500</v>
      </c>
      <c r="AQ206" s="65"/>
      <c r="AR206" s="67">
        <f t="shared" si="149"/>
        <v>103008.1</v>
      </c>
      <c r="AS206" s="65">
        <f t="shared" si="157"/>
        <v>23.544708571428572</v>
      </c>
      <c r="AT206" s="68">
        <f t="shared" si="150"/>
        <v>9364.372727272728</v>
      </c>
      <c r="AU206" s="68">
        <f t="shared" si="158"/>
        <v>112372.47272727273</v>
      </c>
      <c r="AV206" s="8"/>
      <c r="AW206" s="8"/>
      <c r="AX206" s="8"/>
      <c r="AY206" s="8"/>
      <c r="AZ206" s="8"/>
      <c r="BA206" s="8"/>
      <c r="BB206" s="8"/>
    </row>
    <row r="207" spans="1:54" ht="18" customHeight="1">
      <c r="A207" s="318"/>
      <c r="B207" s="321"/>
      <c r="C207" s="56" t="s">
        <v>870</v>
      </c>
      <c r="D207" s="75">
        <f aca="true" t="shared" si="168" ref="D207:I207">D210</f>
        <v>87500</v>
      </c>
      <c r="E207" s="75">
        <f t="shared" si="168"/>
        <v>24000</v>
      </c>
      <c r="F207" s="75">
        <f>F210</f>
        <v>87500</v>
      </c>
      <c r="G207" s="75">
        <f t="shared" si="168"/>
        <v>851.8</v>
      </c>
      <c r="H207" s="75">
        <f t="shared" si="168"/>
        <v>0</v>
      </c>
      <c r="I207" s="75">
        <f t="shared" si="168"/>
        <v>0</v>
      </c>
      <c r="J207" s="63">
        <f>+J210</f>
        <v>851.8</v>
      </c>
      <c r="K207" s="75">
        <f>K210</f>
        <v>0</v>
      </c>
      <c r="L207" s="78" t="e">
        <f t="shared" si="162"/>
        <v>#DIV/0!</v>
      </c>
      <c r="M207" s="63">
        <f t="shared" si="163"/>
        <v>0.9734857142857143</v>
      </c>
      <c r="N207" s="75">
        <f>N210</f>
        <v>447.4</v>
      </c>
      <c r="O207" s="75">
        <f>O210</f>
        <v>1656.4</v>
      </c>
      <c r="P207" s="75">
        <f>P210</f>
        <v>5689.1</v>
      </c>
      <c r="Q207" s="78">
        <f>Q210</f>
        <v>7792.900000000001</v>
      </c>
      <c r="R207" s="75">
        <f>R210</f>
        <v>0</v>
      </c>
      <c r="S207" s="63">
        <f t="shared" si="164"/>
        <v>8.906171428571428</v>
      </c>
      <c r="T207" s="63"/>
      <c r="U207" s="62">
        <f t="shared" si="155"/>
        <v>8644.7</v>
      </c>
      <c r="V207" s="78">
        <f t="shared" si="155"/>
        <v>0</v>
      </c>
      <c r="W207" s="78"/>
      <c r="X207" s="78"/>
      <c r="Y207" s="63">
        <f t="shared" si="165"/>
        <v>9.879657142857145</v>
      </c>
      <c r="Z207" s="64" t="e">
        <f t="shared" si="166"/>
        <v>#DIV/0!</v>
      </c>
      <c r="AA207" s="65"/>
      <c r="AB207" s="67">
        <f t="shared" si="167"/>
        <v>2059.1</v>
      </c>
      <c r="AC207" s="67">
        <f t="shared" si="167"/>
        <v>3843.5</v>
      </c>
      <c r="AD207" s="67">
        <f t="shared" si="167"/>
        <v>6054.3</v>
      </c>
      <c r="AE207" s="67">
        <f t="shared" si="147"/>
        <v>11956.900000000001</v>
      </c>
      <c r="AF207" s="67"/>
      <c r="AG207" s="66" t="e">
        <f t="shared" si="159"/>
        <v>#DIV/0!</v>
      </c>
      <c r="AH207" s="67">
        <f t="shared" si="110"/>
        <v>20601.600000000002</v>
      </c>
      <c r="AI207" s="66">
        <f t="shared" si="110"/>
        <v>0</v>
      </c>
      <c r="AJ207" s="67" t="e">
        <f t="shared" si="160"/>
        <v>#DIV/0!</v>
      </c>
      <c r="AK207" s="66">
        <f t="shared" si="156"/>
        <v>23.54468571428572</v>
      </c>
      <c r="AL207" s="67"/>
      <c r="AM207" s="67"/>
      <c r="AN207" s="67"/>
      <c r="AO207" s="67"/>
      <c r="AP207" s="66">
        <f t="shared" si="94"/>
        <v>87500</v>
      </c>
      <c r="AQ207" s="65"/>
      <c r="AR207" s="67">
        <f t="shared" si="149"/>
        <v>20601.600000000002</v>
      </c>
      <c r="AS207" s="65">
        <f t="shared" si="157"/>
        <v>23.54468571428572</v>
      </c>
      <c r="AT207" s="68">
        <f t="shared" si="150"/>
        <v>1872.8727272727274</v>
      </c>
      <c r="AU207" s="68">
        <f t="shared" si="158"/>
        <v>22474.47272727273</v>
      </c>
      <c r="AV207" s="8"/>
      <c r="AW207" s="8"/>
      <c r="AX207" s="8"/>
      <c r="AY207" s="8"/>
      <c r="AZ207" s="8"/>
      <c r="BA207" s="8"/>
      <c r="BB207" s="8"/>
    </row>
    <row r="208" spans="1:54" ht="18" customHeight="1">
      <c r="A208" s="319"/>
      <c r="B208" s="322"/>
      <c r="C208" s="56" t="s">
        <v>871</v>
      </c>
      <c r="D208" s="63">
        <f aca="true" t="shared" si="169" ref="D208:K208">+D211</f>
        <v>350000</v>
      </c>
      <c r="E208" s="63">
        <f>+E211</f>
        <v>7000</v>
      </c>
      <c r="F208" s="63">
        <f>+F211</f>
        <v>350000</v>
      </c>
      <c r="G208" s="63">
        <f t="shared" si="169"/>
        <v>3407.4</v>
      </c>
      <c r="H208" s="63">
        <f t="shared" si="169"/>
        <v>0</v>
      </c>
      <c r="I208" s="63">
        <f t="shared" si="169"/>
        <v>0</v>
      </c>
      <c r="J208" s="63">
        <f t="shared" si="169"/>
        <v>3407.4</v>
      </c>
      <c r="K208" s="63">
        <f t="shared" si="169"/>
        <v>0</v>
      </c>
      <c r="L208" s="78" t="e">
        <f t="shared" si="162"/>
        <v>#DIV/0!</v>
      </c>
      <c r="M208" s="63">
        <f t="shared" si="163"/>
        <v>0.9735428571428572</v>
      </c>
      <c r="N208" s="63">
        <f>+N211</f>
        <v>1789.4</v>
      </c>
      <c r="O208" s="63">
        <f>+O211</f>
        <v>6625.7</v>
      </c>
      <c r="P208" s="63">
        <f>+P211</f>
        <v>22756.4</v>
      </c>
      <c r="Q208" s="63">
        <f>+Q211</f>
        <v>31171.5</v>
      </c>
      <c r="R208" s="63">
        <f>+R211</f>
        <v>0</v>
      </c>
      <c r="S208" s="63">
        <f t="shared" si="164"/>
        <v>8.906142857142857</v>
      </c>
      <c r="T208" s="63">
        <f>+T211</f>
        <v>0</v>
      </c>
      <c r="U208" s="62">
        <f t="shared" si="155"/>
        <v>34578.9</v>
      </c>
      <c r="V208" s="78">
        <f t="shared" si="155"/>
        <v>0</v>
      </c>
      <c r="W208" s="78"/>
      <c r="X208" s="78" t="e">
        <f>U208/V208*100</f>
        <v>#DIV/0!</v>
      </c>
      <c r="Y208" s="63">
        <f t="shared" si="165"/>
        <v>9.879685714285715</v>
      </c>
      <c r="Z208" s="64" t="e">
        <f t="shared" si="166"/>
        <v>#DIV/0!</v>
      </c>
      <c r="AA208" s="65">
        <f>U208/F208*100</f>
        <v>9.879685714285715</v>
      </c>
      <c r="AB208" s="65">
        <f>+AB211</f>
        <v>8236.2</v>
      </c>
      <c r="AC208" s="65">
        <f>+AC211</f>
        <v>15373.9</v>
      </c>
      <c r="AD208" s="65">
        <f>+AD211</f>
        <v>24217.5</v>
      </c>
      <c r="AE208" s="67">
        <f t="shared" si="147"/>
        <v>47827.6</v>
      </c>
      <c r="AF208" s="65">
        <f>+AF211</f>
        <v>0</v>
      </c>
      <c r="AG208" s="66" t="e">
        <f t="shared" si="159"/>
        <v>#DIV/0!</v>
      </c>
      <c r="AH208" s="67">
        <f t="shared" si="110"/>
        <v>82406.5</v>
      </c>
      <c r="AI208" s="66">
        <f t="shared" si="110"/>
        <v>0</v>
      </c>
      <c r="AJ208" s="67" t="e">
        <f t="shared" si="160"/>
        <v>#DIV/0!</v>
      </c>
      <c r="AK208" s="66">
        <f t="shared" si="156"/>
        <v>23.544714285714285</v>
      </c>
      <c r="AL208" s="65">
        <f>+AL211</f>
        <v>0</v>
      </c>
      <c r="AM208" s="65">
        <f>+AM211</f>
        <v>0</v>
      </c>
      <c r="AN208" s="65">
        <f>+AN211</f>
        <v>0</v>
      </c>
      <c r="AO208" s="65">
        <f>+AO211</f>
        <v>0</v>
      </c>
      <c r="AP208" s="66">
        <f t="shared" si="94"/>
        <v>350000</v>
      </c>
      <c r="AQ208" s="65">
        <f>AO208/AP208*100</f>
        <v>0</v>
      </c>
      <c r="AR208" s="67">
        <f t="shared" si="149"/>
        <v>82406.5</v>
      </c>
      <c r="AS208" s="65">
        <f t="shared" si="157"/>
        <v>23.544714285714285</v>
      </c>
      <c r="AT208" s="68">
        <f t="shared" si="150"/>
        <v>7491.5</v>
      </c>
      <c r="AU208" s="68">
        <f t="shared" si="158"/>
        <v>89898</v>
      </c>
      <c r="AV208" s="8"/>
      <c r="AW208" s="8"/>
      <c r="AX208" s="8"/>
      <c r="AY208" s="8"/>
      <c r="AZ208" s="8"/>
      <c r="BA208" s="8"/>
      <c r="BB208" s="8"/>
    </row>
    <row r="209" spans="1:54" ht="18" customHeight="1">
      <c r="A209" s="265" t="s">
        <v>281</v>
      </c>
      <c r="B209" s="320" t="s">
        <v>282</v>
      </c>
      <c r="C209" s="56" t="s">
        <v>263</v>
      </c>
      <c r="D209" s="63">
        <f aca="true" t="shared" si="170" ref="D209:K209">D210+D211</f>
        <v>437500</v>
      </c>
      <c r="E209" s="63">
        <f t="shared" si="170"/>
        <v>31000</v>
      </c>
      <c r="F209" s="63">
        <f>F210+F211</f>
        <v>437500</v>
      </c>
      <c r="G209" s="63">
        <f t="shared" si="170"/>
        <v>4259.2</v>
      </c>
      <c r="H209" s="63">
        <f t="shared" si="170"/>
        <v>0</v>
      </c>
      <c r="I209" s="63">
        <f t="shared" si="170"/>
        <v>0</v>
      </c>
      <c r="J209" s="63">
        <f t="shared" si="170"/>
        <v>4259.2</v>
      </c>
      <c r="K209" s="63">
        <f t="shared" si="170"/>
        <v>0</v>
      </c>
      <c r="L209" s="78" t="e">
        <f t="shared" si="162"/>
        <v>#DIV/0!</v>
      </c>
      <c r="M209" s="63">
        <f t="shared" si="163"/>
        <v>0.9735314285714286</v>
      </c>
      <c r="N209" s="63">
        <f>N210+N211</f>
        <v>2236.8</v>
      </c>
      <c r="O209" s="63">
        <f>O210+O211</f>
        <v>8282.1</v>
      </c>
      <c r="P209" s="63">
        <f>P210+P211</f>
        <v>28445.5</v>
      </c>
      <c r="Q209" s="63">
        <f>Q210+Q211</f>
        <v>38964.4</v>
      </c>
      <c r="R209" s="63">
        <f>R210+R211</f>
        <v>0</v>
      </c>
      <c r="S209" s="63">
        <f t="shared" si="164"/>
        <v>8.906148571428572</v>
      </c>
      <c r="T209" s="63"/>
      <c r="U209" s="62">
        <f t="shared" si="155"/>
        <v>43223.6</v>
      </c>
      <c r="V209" s="78">
        <f t="shared" si="155"/>
        <v>0</v>
      </c>
      <c r="W209" s="78"/>
      <c r="X209" s="78"/>
      <c r="Y209" s="63">
        <f t="shared" si="165"/>
        <v>9.879679999999999</v>
      </c>
      <c r="Z209" s="64" t="e">
        <f t="shared" si="166"/>
        <v>#DIV/0!</v>
      </c>
      <c r="AA209" s="65"/>
      <c r="AB209" s="65">
        <f>AB210+AB211</f>
        <v>10295.300000000001</v>
      </c>
      <c r="AC209" s="65">
        <f>AC210+AC211</f>
        <v>19217.4</v>
      </c>
      <c r="AD209" s="65">
        <f>AD210+AD211</f>
        <v>30271.8</v>
      </c>
      <c r="AE209" s="67">
        <f t="shared" si="147"/>
        <v>59784.5</v>
      </c>
      <c r="AF209" s="65">
        <f>AF210+AF211</f>
        <v>0</v>
      </c>
      <c r="AG209" s="66" t="e">
        <f t="shared" si="159"/>
        <v>#DIV/0!</v>
      </c>
      <c r="AH209" s="67">
        <f t="shared" si="110"/>
        <v>103008.1</v>
      </c>
      <c r="AI209" s="66">
        <f t="shared" si="110"/>
        <v>0</v>
      </c>
      <c r="AJ209" s="67" t="e">
        <f t="shared" si="160"/>
        <v>#DIV/0!</v>
      </c>
      <c r="AK209" s="66">
        <f t="shared" si="156"/>
        <v>23.544708571428572</v>
      </c>
      <c r="AL209" s="65">
        <f>AL210+AL211</f>
        <v>0</v>
      </c>
      <c r="AM209" s="65">
        <f>AM210+AM211</f>
        <v>0</v>
      </c>
      <c r="AN209" s="65">
        <f>AN210+AN211</f>
        <v>0</v>
      </c>
      <c r="AO209" s="65"/>
      <c r="AP209" s="66">
        <f t="shared" si="94"/>
        <v>437500</v>
      </c>
      <c r="AQ209" s="65"/>
      <c r="AR209" s="67">
        <f t="shared" si="149"/>
        <v>103008.1</v>
      </c>
      <c r="AS209" s="65">
        <f t="shared" si="157"/>
        <v>23.544708571428572</v>
      </c>
      <c r="AT209" s="68">
        <f t="shared" si="150"/>
        <v>9364.372727272728</v>
      </c>
      <c r="AU209" s="68">
        <f t="shared" si="158"/>
        <v>112372.47272727273</v>
      </c>
      <c r="AV209" s="8"/>
      <c r="AW209" s="8"/>
      <c r="AX209" s="8"/>
      <c r="AY209" s="8"/>
      <c r="AZ209" s="8"/>
      <c r="BA209" s="8"/>
      <c r="BB209" s="8"/>
    </row>
    <row r="210" spans="1:54" ht="17.25" customHeight="1">
      <c r="A210" s="318"/>
      <c r="B210" s="321"/>
      <c r="C210" s="56" t="s">
        <v>870</v>
      </c>
      <c r="D210" s="63">
        <f>D211/80*20</f>
        <v>87500</v>
      </c>
      <c r="E210" s="63">
        <v>24000</v>
      </c>
      <c r="F210" s="63">
        <f>F211/80*20</f>
        <v>87500</v>
      </c>
      <c r="G210" s="63">
        <v>851.8</v>
      </c>
      <c r="H210" s="63"/>
      <c r="I210" s="63"/>
      <c r="J210" s="78">
        <f>G210+H210+I210</f>
        <v>851.8</v>
      </c>
      <c r="K210" s="63"/>
      <c r="L210" s="78" t="e">
        <f t="shared" si="162"/>
        <v>#DIV/0!</v>
      </c>
      <c r="M210" s="63">
        <f t="shared" si="163"/>
        <v>0.9734857142857143</v>
      </c>
      <c r="N210" s="63">
        <v>447.4</v>
      </c>
      <c r="O210" s="63">
        <v>1656.4</v>
      </c>
      <c r="P210" s="63">
        <v>5689.1</v>
      </c>
      <c r="Q210" s="78">
        <f>N210+O210+P210</f>
        <v>7792.900000000001</v>
      </c>
      <c r="R210" s="63"/>
      <c r="S210" s="63">
        <f t="shared" si="164"/>
        <v>8.906171428571428</v>
      </c>
      <c r="T210" s="63"/>
      <c r="U210" s="62">
        <f t="shared" si="155"/>
        <v>8644.7</v>
      </c>
      <c r="V210" s="78">
        <f t="shared" si="155"/>
        <v>0</v>
      </c>
      <c r="W210" s="78"/>
      <c r="X210" s="78"/>
      <c r="Y210" s="63">
        <f t="shared" si="165"/>
        <v>9.879657142857145</v>
      </c>
      <c r="Z210" s="64" t="e">
        <f t="shared" si="166"/>
        <v>#DIV/0!</v>
      </c>
      <c r="AA210" s="65"/>
      <c r="AB210" s="65">
        <v>2059.1</v>
      </c>
      <c r="AC210" s="65">
        <v>3843.5</v>
      </c>
      <c r="AD210" s="65">
        <v>6054.3</v>
      </c>
      <c r="AE210" s="67">
        <f t="shared" si="147"/>
        <v>11956.900000000001</v>
      </c>
      <c r="AF210" s="65"/>
      <c r="AG210" s="66" t="e">
        <f t="shared" si="159"/>
        <v>#DIV/0!</v>
      </c>
      <c r="AH210" s="67">
        <f aca="true" t="shared" si="171" ref="AH210:AI273">U210+AE210</f>
        <v>20601.600000000002</v>
      </c>
      <c r="AI210" s="66">
        <f t="shared" si="171"/>
        <v>0</v>
      </c>
      <c r="AJ210" s="67" t="e">
        <f t="shared" si="160"/>
        <v>#DIV/0!</v>
      </c>
      <c r="AK210" s="66">
        <f t="shared" si="156"/>
        <v>23.54468571428572</v>
      </c>
      <c r="AL210" s="65"/>
      <c r="AM210" s="65"/>
      <c r="AN210" s="65"/>
      <c r="AO210" s="67">
        <f>AL210+AM210+AN210</f>
        <v>0</v>
      </c>
      <c r="AP210" s="66">
        <f aca="true" t="shared" si="172" ref="AP210:AP275">F210-AI210</f>
        <v>87500</v>
      </c>
      <c r="AQ210" s="65"/>
      <c r="AR210" s="67">
        <f t="shared" si="149"/>
        <v>20601.600000000002</v>
      </c>
      <c r="AS210" s="65">
        <f t="shared" si="157"/>
        <v>23.54468571428572</v>
      </c>
      <c r="AT210" s="68">
        <f t="shared" si="150"/>
        <v>1872.8727272727274</v>
      </c>
      <c r="AU210" s="68">
        <f t="shared" si="158"/>
        <v>22474.47272727273</v>
      </c>
      <c r="AV210" s="8"/>
      <c r="AW210" s="8"/>
      <c r="AX210" s="8"/>
      <c r="AY210" s="8"/>
      <c r="AZ210" s="8"/>
      <c r="BA210" s="8"/>
      <c r="BB210" s="8"/>
    </row>
    <row r="211" spans="1:54" ht="21" customHeight="1">
      <c r="A211" s="319"/>
      <c r="B211" s="322"/>
      <c r="C211" s="56" t="s">
        <v>871</v>
      </c>
      <c r="D211" s="63">
        <v>350000</v>
      </c>
      <c r="E211" s="63">
        <v>7000</v>
      </c>
      <c r="F211" s="63">
        <v>350000</v>
      </c>
      <c r="G211" s="63">
        <v>3407.4</v>
      </c>
      <c r="H211" s="63"/>
      <c r="I211" s="63"/>
      <c r="J211" s="78">
        <f>G211+H211+I211</f>
        <v>3407.4</v>
      </c>
      <c r="K211" s="63"/>
      <c r="L211" s="78" t="e">
        <f t="shared" si="162"/>
        <v>#DIV/0!</v>
      </c>
      <c r="M211" s="63">
        <f t="shared" si="163"/>
        <v>0.9735428571428572</v>
      </c>
      <c r="N211" s="63">
        <v>1789.4</v>
      </c>
      <c r="O211" s="63">
        <v>6625.7</v>
      </c>
      <c r="P211" s="63">
        <v>22756.4</v>
      </c>
      <c r="Q211" s="78">
        <f>N211+O211+P211</f>
        <v>31171.5</v>
      </c>
      <c r="R211" s="63"/>
      <c r="S211" s="63">
        <f t="shared" si="164"/>
        <v>8.906142857142857</v>
      </c>
      <c r="T211" s="63"/>
      <c r="U211" s="62">
        <f t="shared" si="155"/>
        <v>34578.9</v>
      </c>
      <c r="V211" s="78">
        <f t="shared" si="155"/>
        <v>0</v>
      </c>
      <c r="W211" s="78"/>
      <c r="X211" s="78" t="e">
        <f>U211/V211*100</f>
        <v>#DIV/0!</v>
      </c>
      <c r="Y211" s="63">
        <f t="shared" si="165"/>
        <v>9.879685714285715</v>
      </c>
      <c r="Z211" s="64" t="e">
        <f t="shared" si="166"/>
        <v>#DIV/0!</v>
      </c>
      <c r="AA211" s="65">
        <f>U211/F211*100</f>
        <v>9.879685714285715</v>
      </c>
      <c r="AB211" s="65">
        <v>8236.2</v>
      </c>
      <c r="AC211" s="65">
        <v>15373.9</v>
      </c>
      <c r="AD211" s="65">
        <v>24217.5</v>
      </c>
      <c r="AE211" s="67">
        <f t="shared" si="147"/>
        <v>47827.6</v>
      </c>
      <c r="AF211" s="65"/>
      <c r="AG211" s="66" t="e">
        <f>AE211/AF211*100</f>
        <v>#DIV/0!</v>
      </c>
      <c r="AH211" s="67">
        <f t="shared" si="171"/>
        <v>82406.5</v>
      </c>
      <c r="AI211" s="66">
        <f t="shared" si="171"/>
        <v>0</v>
      </c>
      <c r="AJ211" s="67" t="e">
        <f t="shared" si="160"/>
        <v>#DIV/0!</v>
      </c>
      <c r="AK211" s="66">
        <f t="shared" si="156"/>
        <v>23.544714285714285</v>
      </c>
      <c r="AL211" s="65"/>
      <c r="AM211" s="65"/>
      <c r="AN211" s="65"/>
      <c r="AO211" s="67">
        <f>AL211+AM211+AN211</f>
        <v>0</v>
      </c>
      <c r="AP211" s="66">
        <f t="shared" si="172"/>
        <v>350000</v>
      </c>
      <c r="AQ211" s="65">
        <f>AO211/AP211*100</f>
        <v>0</v>
      </c>
      <c r="AR211" s="67">
        <f t="shared" si="149"/>
        <v>82406.5</v>
      </c>
      <c r="AS211" s="65">
        <f t="shared" si="157"/>
        <v>23.544714285714285</v>
      </c>
      <c r="AT211" s="68">
        <f t="shared" si="150"/>
        <v>7491.5</v>
      </c>
      <c r="AU211" s="68">
        <f t="shared" si="158"/>
        <v>89898</v>
      </c>
      <c r="AV211" s="8"/>
      <c r="AW211" s="8"/>
      <c r="AX211" s="8"/>
      <c r="AY211" s="8"/>
      <c r="AZ211" s="8"/>
      <c r="BA211" s="8"/>
      <c r="BB211" s="8"/>
    </row>
    <row r="212" spans="1:54" ht="63" customHeight="1" hidden="1">
      <c r="A212" s="104" t="s">
        <v>283</v>
      </c>
      <c r="B212" s="141" t="s">
        <v>284</v>
      </c>
      <c r="C212" s="56" t="s">
        <v>871</v>
      </c>
      <c r="D212" s="63"/>
      <c r="E212" s="63"/>
      <c r="F212" s="63"/>
      <c r="G212" s="63"/>
      <c r="H212" s="78"/>
      <c r="I212" s="78"/>
      <c r="J212" s="78">
        <f>G212+H212+I212</f>
        <v>0</v>
      </c>
      <c r="K212" s="78"/>
      <c r="L212" s="78"/>
      <c r="M212" s="63" t="e">
        <f t="shared" si="163"/>
        <v>#DIV/0!</v>
      </c>
      <c r="N212" s="78"/>
      <c r="O212" s="78"/>
      <c r="P212" s="78"/>
      <c r="Q212" s="78">
        <f aca="true" t="shared" si="173" ref="Q212:Q263">N212+O212+P212</f>
        <v>0</v>
      </c>
      <c r="R212" s="78"/>
      <c r="S212" s="63" t="e">
        <f t="shared" si="164"/>
        <v>#DIV/0!</v>
      </c>
      <c r="T212" s="63"/>
      <c r="U212" s="62">
        <f t="shared" si="155"/>
        <v>0</v>
      </c>
      <c r="V212" s="78"/>
      <c r="W212" s="78"/>
      <c r="X212" s="78"/>
      <c r="Y212" s="63" t="e">
        <f t="shared" si="165"/>
        <v>#DIV/0!</v>
      </c>
      <c r="Z212" s="64" t="e">
        <f t="shared" si="166"/>
        <v>#DIV/0!</v>
      </c>
      <c r="AA212" s="65" t="e">
        <f>U212/F212*100</f>
        <v>#DIV/0!</v>
      </c>
      <c r="AB212" s="67"/>
      <c r="AC212" s="67"/>
      <c r="AD212" s="67"/>
      <c r="AE212" s="67">
        <f t="shared" si="147"/>
        <v>0</v>
      </c>
      <c r="AF212" s="67"/>
      <c r="AG212" s="55"/>
      <c r="AH212" s="67">
        <f t="shared" si="171"/>
        <v>0</v>
      </c>
      <c r="AI212" s="66">
        <f t="shared" si="171"/>
        <v>0</v>
      </c>
      <c r="AJ212" s="67" t="e">
        <f t="shared" si="160"/>
        <v>#DIV/0!</v>
      </c>
      <c r="AK212" s="66" t="e">
        <f t="shared" si="156"/>
        <v>#DIV/0!</v>
      </c>
      <c r="AL212" s="67"/>
      <c r="AM212" s="67"/>
      <c r="AN212" s="67"/>
      <c r="AO212" s="67">
        <f>AL212+AM212+AN212</f>
        <v>0</v>
      </c>
      <c r="AP212" s="66">
        <f t="shared" si="172"/>
        <v>0</v>
      </c>
      <c r="AQ212" s="65"/>
      <c r="AR212" s="67">
        <f t="shared" si="149"/>
        <v>0</v>
      </c>
      <c r="AS212" s="65" t="e">
        <f t="shared" si="157"/>
        <v>#DIV/0!</v>
      </c>
      <c r="AT212" s="68">
        <f t="shared" si="150"/>
        <v>0</v>
      </c>
      <c r="AU212" s="68">
        <f t="shared" si="158"/>
        <v>0</v>
      </c>
      <c r="AV212" s="8"/>
      <c r="AW212" s="8"/>
      <c r="AX212" s="8"/>
      <c r="AY212" s="8"/>
      <c r="AZ212" s="8"/>
      <c r="BA212" s="8"/>
      <c r="BB212" s="8"/>
    </row>
    <row r="213" spans="1:54" ht="98.25" customHeight="1" hidden="1">
      <c r="A213" s="104" t="s">
        <v>285</v>
      </c>
      <c r="B213" s="141" t="s">
        <v>286</v>
      </c>
      <c r="C213" s="56" t="s">
        <v>871</v>
      </c>
      <c r="D213" s="63"/>
      <c r="E213" s="63"/>
      <c r="F213" s="63"/>
      <c r="G213" s="63"/>
      <c r="H213" s="78"/>
      <c r="I213" s="78"/>
      <c r="J213" s="78">
        <f>G213+H213+I213</f>
        <v>0</v>
      </c>
      <c r="K213" s="78"/>
      <c r="L213" s="78"/>
      <c r="M213" s="63" t="e">
        <f t="shared" si="163"/>
        <v>#DIV/0!</v>
      </c>
      <c r="N213" s="78"/>
      <c r="O213" s="78"/>
      <c r="P213" s="78"/>
      <c r="Q213" s="78">
        <f t="shared" si="173"/>
        <v>0</v>
      </c>
      <c r="R213" s="78"/>
      <c r="S213" s="63" t="e">
        <f t="shared" si="164"/>
        <v>#DIV/0!</v>
      </c>
      <c r="T213" s="63"/>
      <c r="U213" s="62">
        <f t="shared" si="155"/>
        <v>0</v>
      </c>
      <c r="V213" s="78"/>
      <c r="W213" s="78"/>
      <c r="X213" s="78"/>
      <c r="Y213" s="63" t="e">
        <f t="shared" si="165"/>
        <v>#DIV/0!</v>
      </c>
      <c r="Z213" s="64" t="e">
        <f t="shared" si="166"/>
        <v>#DIV/0!</v>
      </c>
      <c r="AA213" s="65" t="e">
        <f>U213/F213*100</f>
        <v>#DIV/0!</v>
      </c>
      <c r="AB213" s="67"/>
      <c r="AC213" s="67"/>
      <c r="AD213" s="67"/>
      <c r="AE213" s="67">
        <f t="shared" si="147"/>
        <v>0</v>
      </c>
      <c r="AF213" s="67"/>
      <c r="AG213" s="55"/>
      <c r="AH213" s="67">
        <f t="shared" si="171"/>
        <v>0</v>
      </c>
      <c r="AI213" s="66">
        <f t="shared" si="171"/>
        <v>0</v>
      </c>
      <c r="AJ213" s="67" t="e">
        <f t="shared" si="160"/>
        <v>#DIV/0!</v>
      </c>
      <c r="AK213" s="66" t="e">
        <f t="shared" si="156"/>
        <v>#DIV/0!</v>
      </c>
      <c r="AL213" s="67"/>
      <c r="AM213" s="67">
        <v>0</v>
      </c>
      <c r="AN213" s="67">
        <v>0</v>
      </c>
      <c r="AO213" s="67">
        <f>AL213+AM213+AN213</f>
        <v>0</v>
      </c>
      <c r="AP213" s="66">
        <f t="shared" si="172"/>
        <v>0</v>
      </c>
      <c r="AQ213" s="65"/>
      <c r="AR213" s="67">
        <f t="shared" si="149"/>
        <v>0</v>
      </c>
      <c r="AS213" s="65" t="e">
        <f t="shared" si="157"/>
        <v>#DIV/0!</v>
      </c>
      <c r="AT213" s="68">
        <f t="shared" si="150"/>
        <v>0</v>
      </c>
      <c r="AU213" s="68">
        <f t="shared" si="158"/>
        <v>0</v>
      </c>
      <c r="AV213" s="8"/>
      <c r="AW213" s="8"/>
      <c r="AX213" s="8"/>
      <c r="AY213" s="8"/>
      <c r="AZ213" s="8"/>
      <c r="BA213" s="8"/>
      <c r="BB213" s="8"/>
    </row>
    <row r="214" spans="1:54" ht="64.5" customHeight="1">
      <c r="A214" s="265" t="s">
        <v>287</v>
      </c>
      <c r="B214" s="320" t="s">
        <v>288</v>
      </c>
      <c r="C214" s="56" t="s">
        <v>870</v>
      </c>
      <c r="D214" s="63"/>
      <c r="E214" s="63"/>
      <c r="F214" s="63"/>
      <c r="G214" s="63"/>
      <c r="H214" s="78"/>
      <c r="I214" s="78"/>
      <c r="J214" s="78">
        <f>G214+H214+I214</f>
        <v>0</v>
      </c>
      <c r="K214" s="78"/>
      <c r="L214" s="78"/>
      <c r="M214" s="63"/>
      <c r="N214" s="78"/>
      <c r="O214" s="78"/>
      <c r="P214" s="78">
        <v>285.6</v>
      </c>
      <c r="Q214" s="78">
        <f t="shared" si="173"/>
        <v>285.6</v>
      </c>
      <c r="R214" s="78"/>
      <c r="S214" s="63"/>
      <c r="T214" s="63"/>
      <c r="U214" s="62">
        <f t="shared" si="155"/>
        <v>285.6</v>
      </c>
      <c r="V214" s="78"/>
      <c r="W214" s="78"/>
      <c r="X214" s="78"/>
      <c r="Y214" s="63"/>
      <c r="Z214" s="64"/>
      <c r="AA214" s="65"/>
      <c r="AB214" s="67">
        <v>485</v>
      </c>
      <c r="AC214" s="67"/>
      <c r="AD214" s="67"/>
      <c r="AE214" s="67">
        <f t="shared" si="147"/>
        <v>485</v>
      </c>
      <c r="AF214" s="67"/>
      <c r="AG214" s="55"/>
      <c r="AH214" s="67">
        <f t="shared" si="171"/>
        <v>770.6</v>
      </c>
      <c r="AI214" s="66"/>
      <c r="AJ214" s="67"/>
      <c r="AK214" s="66" t="e">
        <f t="shared" si="156"/>
        <v>#DIV/0!</v>
      </c>
      <c r="AL214" s="67"/>
      <c r="AM214" s="67"/>
      <c r="AN214" s="67"/>
      <c r="AO214" s="67"/>
      <c r="AP214" s="66">
        <f t="shared" si="172"/>
        <v>0</v>
      </c>
      <c r="AQ214" s="65"/>
      <c r="AR214" s="67">
        <f t="shared" si="149"/>
        <v>770.6</v>
      </c>
      <c r="AS214" s="65" t="e">
        <f t="shared" si="157"/>
        <v>#DIV/0!</v>
      </c>
      <c r="AT214" s="68">
        <f t="shared" si="150"/>
        <v>70.05454545454546</v>
      </c>
      <c r="AU214" s="68">
        <f t="shared" si="158"/>
        <v>840.6545454545455</v>
      </c>
      <c r="AV214" s="8"/>
      <c r="AW214" s="8"/>
      <c r="AX214" s="8"/>
      <c r="AY214" s="8"/>
      <c r="AZ214" s="8"/>
      <c r="BA214" s="8"/>
      <c r="BB214" s="8"/>
    </row>
    <row r="215" spans="1:54" ht="98.25" customHeight="1" hidden="1">
      <c r="A215" s="318"/>
      <c r="B215" s="321"/>
      <c r="C215" s="56"/>
      <c r="D215" s="63"/>
      <c r="E215" s="63"/>
      <c r="F215" s="63"/>
      <c r="G215" s="63"/>
      <c r="H215" s="78"/>
      <c r="I215" s="78"/>
      <c r="J215" s="78"/>
      <c r="K215" s="78"/>
      <c r="L215" s="78"/>
      <c r="M215" s="63"/>
      <c r="N215" s="78"/>
      <c r="O215" s="78"/>
      <c r="P215" s="78"/>
      <c r="Q215" s="78">
        <f t="shared" si="173"/>
        <v>0</v>
      </c>
      <c r="R215" s="78"/>
      <c r="S215" s="63"/>
      <c r="T215" s="63"/>
      <c r="U215" s="62">
        <f t="shared" si="155"/>
        <v>0</v>
      </c>
      <c r="V215" s="78"/>
      <c r="W215" s="78"/>
      <c r="X215" s="78"/>
      <c r="Y215" s="63"/>
      <c r="Z215" s="64"/>
      <c r="AA215" s="65"/>
      <c r="AB215" s="67"/>
      <c r="AC215" s="67"/>
      <c r="AD215" s="67"/>
      <c r="AE215" s="67">
        <f t="shared" si="147"/>
        <v>0</v>
      </c>
      <c r="AF215" s="67"/>
      <c r="AG215" s="55"/>
      <c r="AH215" s="67">
        <f t="shared" si="171"/>
        <v>0</v>
      </c>
      <c r="AI215" s="66"/>
      <c r="AJ215" s="67"/>
      <c r="AK215" s="66" t="e">
        <f t="shared" si="156"/>
        <v>#DIV/0!</v>
      </c>
      <c r="AL215" s="67"/>
      <c r="AM215" s="67"/>
      <c r="AN215" s="67"/>
      <c r="AO215" s="67"/>
      <c r="AP215" s="66">
        <f t="shared" si="172"/>
        <v>0</v>
      </c>
      <c r="AQ215" s="65"/>
      <c r="AR215" s="67">
        <f t="shared" si="149"/>
        <v>0</v>
      </c>
      <c r="AS215" s="65" t="e">
        <f t="shared" si="157"/>
        <v>#DIV/0!</v>
      </c>
      <c r="AT215" s="68">
        <f t="shared" si="150"/>
        <v>0</v>
      </c>
      <c r="AU215" s="68">
        <f t="shared" si="158"/>
        <v>0</v>
      </c>
      <c r="AV215" s="8"/>
      <c r="AW215" s="8"/>
      <c r="AX215" s="8"/>
      <c r="AY215" s="8"/>
      <c r="AZ215" s="8"/>
      <c r="BA215" s="8"/>
      <c r="BB215" s="8"/>
    </row>
    <row r="216" spans="1:54" ht="98.25" customHeight="1" hidden="1">
      <c r="A216" s="319"/>
      <c r="B216" s="322"/>
      <c r="C216" s="56"/>
      <c r="D216" s="63"/>
      <c r="E216" s="63"/>
      <c r="F216" s="63"/>
      <c r="G216" s="63"/>
      <c r="H216" s="78"/>
      <c r="I216" s="78"/>
      <c r="J216" s="78"/>
      <c r="K216" s="78"/>
      <c r="L216" s="78"/>
      <c r="M216" s="63"/>
      <c r="N216" s="78"/>
      <c r="O216" s="78"/>
      <c r="P216" s="78"/>
      <c r="Q216" s="78">
        <f t="shared" si="173"/>
        <v>0</v>
      </c>
      <c r="R216" s="78"/>
      <c r="S216" s="63"/>
      <c r="T216" s="63"/>
      <c r="U216" s="62">
        <f t="shared" si="155"/>
        <v>0</v>
      </c>
      <c r="V216" s="78"/>
      <c r="W216" s="78"/>
      <c r="X216" s="78"/>
      <c r="Y216" s="63"/>
      <c r="Z216" s="64"/>
      <c r="AA216" s="65"/>
      <c r="AB216" s="67"/>
      <c r="AC216" s="67"/>
      <c r="AD216" s="67"/>
      <c r="AE216" s="67">
        <f t="shared" si="147"/>
        <v>0</v>
      </c>
      <c r="AF216" s="67"/>
      <c r="AG216" s="55"/>
      <c r="AH216" s="67">
        <f t="shared" si="171"/>
        <v>0</v>
      </c>
      <c r="AI216" s="66"/>
      <c r="AJ216" s="67"/>
      <c r="AK216" s="66" t="e">
        <f t="shared" si="156"/>
        <v>#DIV/0!</v>
      </c>
      <c r="AL216" s="67"/>
      <c r="AM216" s="67"/>
      <c r="AN216" s="67"/>
      <c r="AO216" s="67"/>
      <c r="AP216" s="66">
        <f t="shared" si="172"/>
        <v>0</v>
      </c>
      <c r="AQ216" s="65"/>
      <c r="AR216" s="67">
        <f t="shared" si="149"/>
        <v>0</v>
      </c>
      <c r="AS216" s="65" t="e">
        <f t="shared" si="157"/>
        <v>#DIV/0!</v>
      </c>
      <c r="AT216" s="68">
        <f t="shared" si="150"/>
        <v>0</v>
      </c>
      <c r="AU216" s="68">
        <f t="shared" si="158"/>
        <v>0</v>
      </c>
      <c r="AV216" s="8"/>
      <c r="AW216" s="8"/>
      <c r="AX216" s="8"/>
      <c r="AY216" s="8"/>
      <c r="AZ216" s="8"/>
      <c r="BA216" s="8"/>
      <c r="BB216" s="8"/>
    </row>
    <row r="217" spans="1:54" ht="18.75" customHeight="1">
      <c r="A217" s="295" t="s">
        <v>289</v>
      </c>
      <c r="B217" s="300" t="s">
        <v>290</v>
      </c>
      <c r="C217" s="56" t="s">
        <v>869</v>
      </c>
      <c r="D217" s="63">
        <f>+D220</f>
        <v>0</v>
      </c>
      <c r="E217" s="63"/>
      <c r="F217" s="63">
        <f>+F220</f>
        <v>0</v>
      </c>
      <c r="G217" s="63">
        <f>+G219+G218</f>
        <v>283.4</v>
      </c>
      <c r="H217" s="63">
        <f>+H219+H218</f>
        <v>628.5</v>
      </c>
      <c r="I217" s="63">
        <f>+I219+I218</f>
        <v>2082.4</v>
      </c>
      <c r="J217" s="63">
        <f>+J219+J218</f>
        <v>2994.2999999999997</v>
      </c>
      <c r="K217" s="63"/>
      <c r="L217" s="78"/>
      <c r="M217" s="63"/>
      <c r="N217" s="63">
        <f>+N219+N218</f>
        <v>4967.1</v>
      </c>
      <c r="O217" s="63">
        <f>+O219+O218</f>
        <v>1317.4</v>
      </c>
      <c r="P217" s="63">
        <f>+P219+P218</f>
        <v>3856.7</v>
      </c>
      <c r="Q217" s="78">
        <f t="shared" si="173"/>
        <v>10141.2</v>
      </c>
      <c r="R217" s="63">
        <f>+R220</f>
        <v>0</v>
      </c>
      <c r="S217" s="63"/>
      <c r="T217" s="63"/>
      <c r="U217" s="62">
        <f t="shared" si="155"/>
        <v>13135.5</v>
      </c>
      <c r="V217" s="63">
        <f>+V220</f>
        <v>0</v>
      </c>
      <c r="W217" s="63"/>
      <c r="X217" s="78"/>
      <c r="Y217" s="63"/>
      <c r="Z217" s="64"/>
      <c r="AA217" s="65"/>
      <c r="AB217" s="65">
        <f>+AB219+AB218</f>
        <v>3007.8</v>
      </c>
      <c r="AC217" s="65">
        <f>+AC219+AC218</f>
        <v>2183.5999999999995</v>
      </c>
      <c r="AD217" s="65">
        <f>+AD219+AD218</f>
        <v>495.59999999999997</v>
      </c>
      <c r="AE217" s="67">
        <f t="shared" si="147"/>
        <v>5687</v>
      </c>
      <c r="AF217" s="65">
        <f>+AF220</f>
        <v>0</v>
      </c>
      <c r="AG217" s="66"/>
      <c r="AH217" s="67">
        <f t="shared" si="171"/>
        <v>18822.5</v>
      </c>
      <c r="AI217" s="66">
        <f t="shared" si="171"/>
        <v>0</v>
      </c>
      <c r="AJ217" s="67"/>
      <c r="AK217" s="66" t="e">
        <f t="shared" si="156"/>
        <v>#DIV/0!</v>
      </c>
      <c r="AL217" s="65">
        <f>+AL219+AL218</f>
        <v>0</v>
      </c>
      <c r="AM217" s="65">
        <f>+AM219+AM218</f>
        <v>0</v>
      </c>
      <c r="AN217" s="65">
        <f>+AN219+AN218</f>
        <v>0</v>
      </c>
      <c r="AO217" s="65">
        <f>+AO219+AO218</f>
        <v>0</v>
      </c>
      <c r="AP217" s="66">
        <f t="shared" si="172"/>
        <v>0</v>
      </c>
      <c r="AQ217" s="65">
        <f>+AQ220</f>
        <v>0</v>
      </c>
      <c r="AR217" s="67">
        <f t="shared" si="149"/>
        <v>18822.5</v>
      </c>
      <c r="AS217" s="65" t="e">
        <f t="shared" si="157"/>
        <v>#DIV/0!</v>
      </c>
      <c r="AT217" s="68">
        <f t="shared" si="150"/>
        <v>1711.1363636363637</v>
      </c>
      <c r="AU217" s="68">
        <f t="shared" si="158"/>
        <v>20533.636363636364</v>
      </c>
      <c r="AV217" s="8"/>
      <c r="AW217" s="8"/>
      <c r="AX217" s="8"/>
      <c r="AY217" s="8"/>
      <c r="AZ217" s="8"/>
      <c r="BA217" s="8"/>
      <c r="BB217" s="8"/>
    </row>
    <row r="218" spans="1:54" ht="16.5" customHeight="1">
      <c r="A218" s="295"/>
      <c r="B218" s="300"/>
      <c r="C218" s="56" t="s">
        <v>870</v>
      </c>
      <c r="D218" s="63">
        <f aca="true" t="shared" si="174" ref="D218:K218">D221</f>
        <v>0</v>
      </c>
      <c r="E218" s="63"/>
      <c r="F218" s="63">
        <f>F221</f>
        <v>0</v>
      </c>
      <c r="G218" s="63">
        <f>G221</f>
        <v>283.4</v>
      </c>
      <c r="H218" s="63">
        <f t="shared" si="174"/>
        <v>628</v>
      </c>
      <c r="I218" s="63">
        <f t="shared" si="174"/>
        <v>2082.4</v>
      </c>
      <c r="J218" s="63">
        <f t="shared" si="174"/>
        <v>2993.7999999999997</v>
      </c>
      <c r="K218" s="63">
        <f t="shared" si="174"/>
        <v>0</v>
      </c>
      <c r="L218" s="78"/>
      <c r="M218" s="63"/>
      <c r="N218" s="63">
        <f>N221</f>
        <v>4966.8</v>
      </c>
      <c r="O218" s="63">
        <f>O221</f>
        <v>1317.1000000000001</v>
      </c>
      <c r="P218" s="63">
        <f>P221</f>
        <v>3856.7</v>
      </c>
      <c r="Q218" s="78">
        <f t="shared" si="173"/>
        <v>10140.6</v>
      </c>
      <c r="R218" s="63">
        <f>R221</f>
        <v>0</v>
      </c>
      <c r="S218" s="63"/>
      <c r="T218" s="63"/>
      <c r="U218" s="62">
        <f t="shared" si="155"/>
        <v>13134.4</v>
      </c>
      <c r="V218" s="63">
        <f>V221</f>
        <v>0</v>
      </c>
      <c r="W218" s="63"/>
      <c r="X218" s="78"/>
      <c r="Y218" s="63"/>
      <c r="Z218" s="64"/>
      <c r="AA218" s="65"/>
      <c r="AB218" s="63">
        <f aca="true" t="shared" si="175" ref="AB218:AD219">AB221</f>
        <v>3007.3</v>
      </c>
      <c r="AC218" s="63">
        <f t="shared" si="175"/>
        <v>2182.0999999999995</v>
      </c>
      <c r="AD218" s="63">
        <f t="shared" si="175"/>
        <v>495.4</v>
      </c>
      <c r="AE218" s="67">
        <f t="shared" si="147"/>
        <v>5684.799999999999</v>
      </c>
      <c r="AF218" s="65">
        <f>AF221</f>
        <v>0</v>
      </c>
      <c r="AG218" s="66"/>
      <c r="AH218" s="67">
        <f t="shared" si="171"/>
        <v>18819.199999999997</v>
      </c>
      <c r="AI218" s="66">
        <f t="shared" si="171"/>
        <v>0</v>
      </c>
      <c r="AJ218" s="67"/>
      <c r="AK218" s="66" t="e">
        <f t="shared" si="156"/>
        <v>#DIV/0!</v>
      </c>
      <c r="AL218" s="65">
        <f aca="true" t="shared" si="176" ref="AL218:AO219">AL221</f>
        <v>0</v>
      </c>
      <c r="AM218" s="65">
        <f t="shared" si="176"/>
        <v>0</v>
      </c>
      <c r="AN218" s="65">
        <f t="shared" si="176"/>
        <v>0</v>
      </c>
      <c r="AO218" s="65">
        <f t="shared" si="176"/>
        <v>0</v>
      </c>
      <c r="AP218" s="66">
        <f t="shared" si="172"/>
        <v>0</v>
      </c>
      <c r="AQ218" s="65">
        <f>AQ221</f>
        <v>0</v>
      </c>
      <c r="AR218" s="67">
        <f t="shared" si="149"/>
        <v>18819.199999999997</v>
      </c>
      <c r="AS218" s="65" t="e">
        <f t="shared" si="157"/>
        <v>#DIV/0!</v>
      </c>
      <c r="AT218" s="68">
        <f t="shared" si="150"/>
        <v>1710.8363636363633</v>
      </c>
      <c r="AU218" s="68">
        <f t="shared" si="158"/>
        <v>20530.03636363636</v>
      </c>
      <c r="AV218" s="8"/>
      <c r="AW218" s="8"/>
      <c r="AX218" s="8"/>
      <c r="AY218" s="8"/>
      <c r="AZ218" s="8"/>
      <c r="BA218" s="8"/>
      <c r="BB218" s="8"/>
    </row>
    <row r="219" spans="1:54" ht="15.75" customHeight="1">
      <c r="A219" s="295"/>
      <c r="B219" s="300"/>
      <c r="C219" s="150" t="s">
        <v>871</v>
      </c>
      <c r="D219" s="70">
        <f aca="true" t="shared" si="177" ref="D219:K219">+D222</f>
        <v>0</v>
      </c>
      <c r="E219" s="70"/>
      <c r="F219" s="70">
        <f>+F222</f>
        <v>0</v>
      </c>
      <c r="G219" s="70">
        <f t="shared" si="177"/>
        <v>0</v>
      </c>
      <c r="H219" s="70">
        <f t="shared" si="177"/>
        <v>0.5</v>
      </c>
      <c r="I219" s="70">
        <f t="shared" si="177"/>
        <v>0</v>
      </c>
      <c r="J219" s="70">
        <f t="shared" si="177"/>
        <v>0.5</v>
      </c>
      <c r="K219" s="70">
        <f t="shared" si="177"/>
        <v>0</v>
      </c>
      <c r="L219" s="86"/>
      <c r="M219" s="70"/>
      <c r="N219" s="70">
        <f>+N222</f>
        <v>0.3</v>
      </c>
      <c r="O219" s="70">
        <f>+O222</f>
        <v>0.3</v>
      </c>
      <c r="P219" s="70">
        <f>+P222</f>
        <v>0</v>
      </c>
      <c r="Q219" s="86">
        <f t="shared" si="173"/>
        <v>0.6</v>
      </c>
      <c r="R219" s="70">
        <f>+R222</f>
        <v>0</v>
      </c>
      <c r="S219" s="70"/>
      <c r="T219" s="70"/>
      <c r="U219" s="71">
        <f t="shared" si="155"/>
        <v>1.1</v>
      </c>
      <c r="V219" s="86">
        <f>K219+R219</f>
        <v>0</v>
      </c>
      <c r="W219" s="86"/>
      <c r="X219" s="86"/>
      <c r="Y219" s="70"/>
      <c r="Z219" s="64"/>
      <c r="AA219" s="64"/>
      <c r="AB219" s="64">
        <f t="shared" si="175"/>
        <v>0.5</v>
      </c>
      <c r="AC219" s="64">
        <f t="shared" si="175"/>
        <v>1.5</v>
      </c>
      <c r="AD219" s="64">
        <f t="shared" si="175"/>
        <v>0.2</v>
      </c>
      <c r="AE219" s="72">
        <f t="shared" si="147"/>
        <v>2.2</v>
      </c>
      <c r="AF219" s="64">
        <f>AF222</f>
        <v>0</v>
      </c>
      <c r="AG219" s="73"/>
      <c r="AH219" s="72">
        <f t="shared" si="171"/>
        <v>3.3000000000000003</v>
      </c>
      <c r="AI219" s="73">
        <f t="shared" si="171"/>
        <v>0</v>
      </c>
      <c r="AJ219" s="72"/>
      <c r="AK219" s="73" t="e">
        <f t="shared" si="156"/>
        <v>#DIV/0!</v>
      </c>
      <c r="AL219" s="64">
        <f t="shared" si="176"/>
        <v>0</v>
      </c>
      <c r="AM219" s="64">
        <f t="shared" si="176"/>
        <v>0</v>
      </c>
      <c r="AN219" s="64">
        <f t="shared" si="176"/>
        <v>0</v>
      </c>
      <c r="AO219" s="64">
        <f t="shared" si="176"/>
        <v>0</v>
      </c>
      <c r="AP219" s="73">
        <f t="shared" si="172"/>
        <v>0</v>
      </c>
      <c r="AQ219" s="64"/>
      <c r="AR219" s="72">
        <f t="shared" si="149"/>
        <v>3.3000000000000003</v>
      </c>
      <c r="AS219" s="65" t="e">
        <f t="shared" si="157"/>
        <v>#DIV/0!</v>
      </c>
      <c r="AT219" s="68">
        <f t="shared" si="150"/>
        <v>0.30000000000000004</v>
      </c>
      <c r="AU219" s="68">
        <f t="shared" si="158"/>
        <v>3.6000000000000005</v>
      </c>
      <c r="AV219" s="8"/>
      <c r="AW219" s="8"/>
      <c r="AX219" s="8"/>
      <c r="AY219" s="8"/>
      <c r="AZ219" s="8"/>
      <c r="BA219" s="8"/>
      <c r="BB219" s="8"/>
    </row>
    <row r="220" spans="1:54" ht="18.75" customHeight="1">
      <c r="A220" s="295" t="s">
        <v>291</v>
      </c>
      <c r="B220" s="323" t="s">
        <v>292</v>
      </c>
      <c r="C220" s="56" t="s">
        <v>869</v>
      </c>
      <c r="D220" s="63">
        <f>+D230</f>
        <v>0</v>
      </c>
      <c r="E220" s="63"/>
      <c r="F220" s="63">
        <f>+F230</f>
        <v>0</v>
      </c>
      <c r="G220" s="63">
        <f>+G221+G222</f>
        <v>283.4</v>
      </c>
      <c r="H220" s="63">
        <f>+H221+H222</f>
        <v>628.5</v>
      </c>
      <c r="I220" s="63">
        <f>+I221+I222</f>
        <v>2082.4</v>
      </c>
      <c r="J220" s="63">
        <f>+J221+J222</f>
        <v>2994.2999999999997</v>
      </c>
      <c r="K220" s="63">
        <f>+K230</f>
        <v>0</v>
      </c>
      <c r="L220" s="78"/>
      <c r="M220" s="63"/>
      <c r="N220" s="63">
        <f>+N221+N222</f>
        <v>4967.1</v>
      </c>
      <c r="O220" s="63">
        <f>+O221+O222</f>
        <v>1317.4</v>
      </c>
      <c r="P220" s="63">
        <f>+P221+P222</f>
        <v>3856.7</v>
      </c>
      <c r="Q220" s="78">
        <f t="shared" si="173"/>
        <v>10141.2</v>
      </c>
      <c r="R220" s="63"/>
      <c r="S220" s="63"/>
      <c r="T220" s="63"/>
      <c r="U220" s="62">
        <f t="shared" si="155"/>
        <v>13135.5</v>
      </c>
      <c r="V220" s="63"/>
      <c r="W220" s="63"/>
      <c r="X220" s="78"/>
      <c r="Y220" s="63"/>
      <c r="Z220" s="64"/>
      <c r="AA220" s="65"/>
      <c r="AB220" s="63">
        <f>+AB221+AB222</f>
        <v>3007.8</v>
      </c>
      <c r="AC220" s="65">
        <f>+AC221+AC222</f>
        <v>2183.5999999999995</v>
      </c>
      <c r="AD220" s="65">
        <f>+AD221+AD222</f>
        <v>495.59999999999997</v>
      </c>
      <c r="AE220" s="67">
        <f t="shared" si="147"/>
        <v>5687</v>
      </c>
      <c r="AF220" s="65"/>
      <c r="AG220" s="55"/>
      <c r="AH220" s="67">
        <f t="shared" si="171"/>
        <v>18822.5</v>
      </c>
      <c r="AI220" s="66">
        <f t="shared" si="171"/>
        <v>0</v>
      </c>
      <c r="AJ220" s="67"/>
      <c r="AK220" s="66" t="e">
        <f t="shared" si="156"/>
        <v>#DIV/0!</v>
      </c>
      <c r="AL220" s="65">
        <f>+AL221+AL222</f>
        <v>0</v>
      </c>
      <c r="AM220" s="65">
        <f>+AM221+AM222</f>
        <v>0</v>
      </c>
      <c r="AN220" s="65">
        <f>+AN221+AN222</f>
        <v>0</v>
      </c>
      <c r="AO220" s="65">
        <f>+AO221+AO222</f>
        <v>0</v>
      </c>
      <c r="AP220" s="66">
        <f t="shared" si="172"/>
        <v>0</v>
      </c>
      <c r="AQ220" s="65"/>
      <c r="AR220" s="67">
        <f t="shared" si="149"/>
        <v>18822.5</v>
      </c>
      <c r="AS220" s="65" t="e">
        <f t="shared" si="157"/>
        <v>#DIV/0!</v>
      </c>
      <c r="AT220" s="68">
        <f t="shared" si="150"/>
        <v>1711.1363636363637</v>
      </c>
      <c r="AU220" s="68">
        <f t="shared" si="158"/>
        <v>20533.636363636364</v>
      </c>
      <c r="AV220" s="8"/>
      <c r="AW220" s="8"/>
      <c r="AX220" s="8"/>
      <c r="AY220" s="8"/>
      <c r="AZ220" s="8"/>
      <c r="BA220" s="8"/>
      <c r="BB220" s="8"/>
    </row>
    <row r="221" spans="1:54" ht="18.75" customHeight="1">
      <c r="A221" s="295"/>
      <c r="B221" s="323"/>
      <c r="C221" s="56" t="s">
        <v>870</v>
      </c>
      <c r="D221" s="63">
        <f>D223+D227+D228+D229+D226</f>
        <v>0</v>
      </c>
      <c r="E221" s="63"/>
      <c r="F221" s="63">
        <f>F223+F227+F228+F229+F226</f>
        <v>0</v>
      </c>
      <c r="G221" s="63">
        <f>G223+G227+G228+G229+G226+G225</f>
        <v>283.4</v>
      </c>
      <c r="H221" s="63">
        <f>H223+H227+H228+H229+H226+H225</f>
        <v>628</v>
      </c>
      <c r="I221" s="63">
        <f>I223+I227+I228+I229+I226+I225+I224</f>
        <v>2082.4</v>
      </c>
      <c r="J221" s="63">
        <f>J223+J227+J228+J229+J226+J225+J224</f>
        <v>2993.7999999999997</v>
      </c>
      <c r="K221" s="63"/>
      <c r="L221" s="78"/>
      <c r="M221" s="63"/>
      <c r="N221" s="63">
        <f>N223+N227+N228+N229+N226+N225+N224</f>
        <v>4966.8</v>
      </c>
      <c r="O221" s="63">
        <f>O223+O227+O228+O229+O226+O225+O224</f>
        <v>1317.1000000000001</v>
      </c>
      <c r="P221" s="63">
        <f>P223+P227+P228+P229+P226+P225+P224</f>
        <v>3856.7</v>
      </c>
      <c r="Q221" s="78">
        <f t="shared" si="173"/>
        <v>10140.6</v>
      </c>
      <c r="R221" s="63"/>
      <c r="S221" s="63"/>
      <c r="T221" s="63"/>
      <c r="U221" s="62">
        <f t="shared" si="155"/>
        <v>13134.4</v>
      </c>
      <c r="V221" s="63"/>
      <c r="W221" s="63"/>
      <c r="X221" s="78"/>
      <c r="Y221" s="63"/>
      <c r="Z221" s="64"/>
      <c r="AA221" s="65"/>
      <c r="AB221" s="63">
        <f>AB223+AB227+AB228+AB229+AB226+AB225+AB224</f>
        <v>3007.3</v>
      </c>
      <c r="AC221" s="63">
        <f>AC223+AC227+AC228+AC229+AC226+AC225+AC224</f>
        <v>2182.0999999999995</v>
      </c>
      <c r="AD221" s="63">
        <f>AD223+AD227+AD228+AD229+AD226+AD225+AD224</f>
        <v>495.4</v>
      </c>
      <c r="AE221" s="67">
        <f t="shared" si="147"/>
        <v>5684.799999999999</v>
      </c>
      <c r="AF221" s="65"/>
      <c r="AG221" s="55"/>
      <c r="AH221" s="67">
        <f t="shared" si="171"/>
        <v>18819.199999999997</v>
      </c>
      <c r="AI221" s="66">
        <f t="shared" si="171"/>
        <v>0</v>
      </c>
      <c r="AJ221" s="67"/>
      <c r="AK221" s="66" t="e">
        <f t="shared" si="156"/>
        <v>#DIV/0!</v>
      </c>
      <c r="AL221" s="65">
        <f>AL223+AL227+AL228+AL229+AL226+AL225</f>
        <v>0</v>
      </c>
      <c r="AM221" s="65">
        <f>AM223+AM227+AM228+AM229+AM226+AM225</f>
        <v>0</v>
      </c>
      <c r="AN221" s="65">
        <f>AN223+AN227+AN228+AN229+AN226</f>
        <v>0</v>
      </c>
      <c r="AO221" s="65">
        <f>AO223+AO227+AO228+AO229+AO226+AO225</f>
        <v>0</v>
      </c>
      <c r="AP221" s="66">
        <f t="shared" si="172"/>
        <v>0</v>
      </c>
      <c r="AQ221" s="65"/>
      <c r="AR221" s="67">
        <f t="shared" si="149"/>
        <v>18819.199999999997</v>
      </c>
      <c r="AS221" s="65" t="e">
        <f t="shared" si="157"/>
        <v>#DIV/0!</v>
      </c>
      <c r="AT221" s="68">
        <f t="shared" si="150"/>
        <v>1710.8363636363633</v>
      </c>
      <c r="AU221" s="68">
        <f t="shared" si="158"/>
        <v>20530.03636363636</v>
      </c>
      <c r="AV221" s="8"/>
      <c r="AW221" s="8"/>
      <c r="AX221" s="8"/>
      <c r="AY221" s="8"/>
      <c r="AZ221" s="8"/>
      <c r="BA221" s="8"/>
      <c r="BB221" s="8"/>
    </row>
    <row r="222" spans="1:54" ht="18" customHeight="1">
      <c r="A222" s="295"/>
      <c r="B222" s="323"/>
      <c r="C222" s="56" t="s">
        <v>871</v>
      </c>
      <c r="D222" s="63">
        <f>+D230</f>
        <v>0</v>
      </c>
      <c r="E222" s="63">
        <f>+E230</f>
        <v>0</v>
      </c>
      <c r="F222" s="63">
        <f>+F230</f>
        <v>0</v>
      </c>
      <c r="G222" s="63">
        <f>+G230</f>
        <v>0</v>
      </c>
      <c r="H222" s="63">
        <f>+H230</f>
        <v>0.5</v>
      </c>
      <c r="I222" s="63"/>
      <c r="J222" s="63">
        <f>J230</f>
        <v>0.5</v>
      </c>
      <c r="K222" s="63"/>
      <c r="L222" s="78"/>
      <c r="M222" s="63"/>
      <c r="N222" s="63">
        <f>N230</f>
        <v>0.3</v>
      </c>
      <c r="O222" s="63">
        <f>O230</f>
        <v>0.3</v>
      </c>
      <c r="P222" s="63">
        <f>P230</f>
        <v>0</v>
      </c>
      <c r="Q222" s="78">
        <f t="shared" si="173"/>
        <v>0.6</v>
      </c>
      <c r="R222" s="63"/>
      <c r="S222" s="63"/>
      <c r="T222" s="63"/>
      <c r="U222" s="62">
        <f t="shared" si="155"/>
        <v>1.1</v>
      </c>
      <c r="V222" s="78">
        <f>K222+R222</f>
        <v>0</v>
      </c>
      <c r="W222" s="78"/>
      <c r="X222" s="78"/>
      <c r="Y222" s="63"/>
      <c r="Z222" s="64"/>
      <c r="AA222" s="65"/>
      <c r="AB222" s="63">
        <f>AB230</f>
        <v>0.5</v>
      </c>
      <c r="AC222" s="65">
        <f>AC230</f>
        <v>1.5</v>
      </c>
      <c r="AD222" s="65">
        <f>AD230</f>
        <v>0.2</v>
      </c>
      <c r="AE222" s="67">
        <f t="shared" si="147"/>
        <v>2.2</v>
      </c>
      <c r="AF222" s="65">
        <f>AF230</f>
        <v>0</v>
      </c>
      <c r="AG222" s="55"/>
      <c r="AH222" s="67">
        <f t="shared" si="171"/>
        <v>3.3000000000000003</v>
      </c>
      <c r="AI222" s="66">
        <f t="shared" si="171"/>
        <v>0</v>
      </c>
      <c r="AJ222" s="67"/>
      <c r="AK222" s="66" t="e">
        <f t="shared" si="156"/>
        <v>#DIV/0!</v>
      </c>
      <c r="AL222" s="65">
        <f>AL230</f>
        <v>0</v>
      </c>
      <c r="AM222" s="65">
        <f>AM230</f>
        <v>0</v>
      </c>
      <c r="AN222" s="65">
        <f>AN230</f>
        <v>0</v>
      </c>
      <c r="AO222" s="65">
        <f>AO230</f>
        <v>0</v>
      </c>
      <c r="AP222" s="66">
        <f t="shared" si="172"/>
        <v>0</v>
      </c>
      <c r="AQ222" s="65"/>
      <c r="AR222" s="67">
        <f t="shared" si="149"/>
        <v>3.3000000000000003</v>
      </c>
      <c r="AS222" s="65" t="e">
        <f t="shared" si="157"/>
        <v>#DIV/0!</v>
      </c>
      <c r="AT222" s="68">
        <f t="shared" si="150"/>
        <v>0.30000000000000004</v>
      </c>
      <c r="AU222" s="68">
        <f t="shared" si="158"/>
        <v>3.6000000000000005</v>
      </c>
      <c r="AV222" s="8"/>
      <c r="AW222" s="8"/>
      <c r="AX222" s="8"/>
      <c r="AY222" s="8"/>
      <c r="AZ222" s="8"/>
      <c r="BA222" s="8"/>
      <c r="BB222" s="8"/>
    </row>
    <row r="223" spans="1:54" ht="18.75" customHeight="1">
      <c r="A223" s="104" t="s">
        <v>293</v>
      </c>
      <c r="B223" s="138" t="s">
        <v>294</v>
      </c>
      <c r="C223" s="56" t="s">
        <v>870</v>
      </c>
      <c r="D223" s="63"/>
      <c r="E223" s="63"/>
      <c r="F223" s="63"/>
      <c r="G223" s="63"/>
      <c r="H223" s="63"/>
      <c r="I223" s="63"/>
      <c r="J223" s="78">
        <f aca="true" t="shared" si="178" ref="J223:J233">G223+H223+I223</f>
        <v>0</v>
      </c>
      <c r="K223" s="63"/>
      <c r="L223" s="78"/>
      <c r="M223" s="63"/>
      <c r="N223" s="63"/>
      <c r="O223" s="63"/>
      <c r="P223" s="63"/>
      <c r="Q223" s="78">
        <f t="shared" si="173"/>
        <v>0</v>
      </c>
      <c r="R223" s="63"/>
      <c r="S223" s="63"/>
      <c r="T223" s="63"/>
      <c r="U223" s="62">
        <f t="shared" si="155"/>
        <v>0</v>
      </c>
      <c r="V223" s="63"/>
      <c r="W223" s="63"/>
      <c r="X223" s="78"/>
      <c r="Y223" s="63"/>
      <c r="Z223" s="64"/>
      <c r="AA223" s="65"/>
      <c r="AB223" s="65"/>
      <c r="AC223" s="65">
        <v>0</v>
      </c>
      <c r="AD223" s="65"/>
      <c r="AE223" s="67">
        <f t="shared" si="147"/>
        <v>0</v>
      </c>
      <c r="AF223" s="65"/>
      <c r="AG223" s="55"/>
      <c r="AH223" s="67">
        <f t="shared" si="171"/>
        <v>0</v>
      </c>
      <c r="AI223" s="66">
        <f t="shared" si="171"/>
        <v>0</v>
      </c>
      <c r="AJ223" s="67"/>
      <c r="AK223" s="66" t="e">
        <f t="shared" si="156"/>
        <v>#DIV/0!</v>
      </c>
      <c r="AL223" s="65"/>
      <c r="AM223" s="65"/>
      <c r="AN223" s="65"/>
      <c r="AO223" s="67">
        <f>AL223+AM223+AN223</f>
        <v>0</v>
      </c>
      <c r="AP223" s="66">
        <f t="shared" si="172"/>
        <v>0</v>
      </c>
      <c r="AQ223" s="65"/>
      <c r="AR223" s="67">
        <f t="shared" si="149"/>
        <v>0</v>
      </c>
      <c r="AS223" s="65" t="e">
        <f t="shared" si="157"/>
        <v>#DIV/0!</v>
      </c>
      <c r="AT223" s="68">
        <f t="shared" si="150"/>
        <v>0</v>
      </c>
      <c r="AU223" s="68">
        <f t="shared" si="158"/>
        <v>0</v>
      </c>
      <c r="AV223" s="8"/>
      <c r="AW223" s="8"/>
      <c r="AX223" s="8"/>
      <c r="AY223" s="8"/>
      <c r="AZ223" s="8"/>
      <c r="BA223" s="8"/>
      <c r="BB223" s="8"/>
    </row>
    <row r="224" spans="1:54" ht="40.5" customHeight="1">
      <c r="A224" s="104" t="s">
        <v>295</v>
      </c>
      <c r="B224" s="138" t="s">
        <v>296</v>
      </c>
      <c r="C224" s="56" t="s">
        <v>870</v>
      </c>
      <c r="D224" s="63"/>
      <c r="E224" s="63"/>
      <c r="F224" s="63"/>
      <c r="G224" s="63"/>
      <c r="H224" s="63"/>
      <c r="I224" s="63">
        <v>2.4</v>
      </c>
      <c r="J224" s="78">
        <f t="shared" si="178"/>
        <v>2.4</v>
      </c>
      <c r="K224" s="63"/>
      <c r="L224" s="78"/>
      <c r="M224" s="63"/>
      <c r="N224" s="63">
        <v>5.8</v>
      </c>
      <c r="O224" s="63">
        <v>14.2</v>
      </c>
      <c r="P224" s="63">
        <v>1.2</v>
      </c>
      <c r="Q224" s="78">
        <f t="shared" si="173"/>
        <v>21.2</v>
      </c>
      <c r="R224" s="63"/>
      <c r="S224" s="63"/>
      <c r="T224" s="63"/>
      <c r="U224" s="62">
        <f t="shared" si="155"/>
        <v>23.599999999999998</v>
      </c>
      <c r="V224" s="63"/>
      <c r="W224" s="63"/>
      <c r="X224" s="78"/>
      <c r="Y224" s="63"/>
      <c r="Z224" s="64"/>
      <c r="AA224" s="65"/>
      <c r="AB224" s="65">
        <v>2</v>
      </c>
      <c r="AC224" s="65">
        <v>0.2</v>
      </c>
      <c r="AD224" s="65">
        <v>0.2</v>
      </c>
      <c r="AE224" s="67">
        <f t="shared" si="147"/>
        <v>2.4000000000000004</v>
      </c>
      <c r="AF224" s="65"/>
      <c r="AG224" s="55"/>
      <c r="AH224" s="67">
        <f t="shared" si="171"/>
        <v>26</v>
      </c>
      <c r="AI224" s="66"/>
      <c r="AJ224" s="67"/>
      <c r="AK224" s="66" t="e">
        <f t="shared" si="156"/>
        <v>#DIV/0!</v>
      </c>
      <c r="AL224" s="65"/>
      <c r="AM224" s="65"/>
      <c r="AN224" s="65"/>
      <c r="AO224" s="67"/>
      <c r="AP224" s="66"/>
      <c r="AQ224" s="65"/>
      <c r="AR224" s="67"/>
      <c r="AS224" s="65" t="e">
        <f t="shared" si="157"/>
        <v>#DIV/0!</v>
      </c>
      <c r="AT224" s="68"/>
      <c r="AU224" s="68"/>
      <c r="AV224" s="8"/>
      <c r="AW224" s="8"/>
      <c r="AX224" s="8"/>
      <c r="AY224" s="8"/>
      <c r="AZ224" s="8"/>
      <c r="BA224" s="8"/>
      <c r="BB224" s="8"/>
    </row>
    <row r="225" spans="1:54" ht="40.5" customHeight="1">
      <c r="A225" s="104" t="s">
        <v>297</v>
      </c>
      <c r="B225" s="138" t="s">
        <v>296</v>
      </c>
      <c r="C225" s="56" t="s">
        <v>870</v>
      </c>
      <c r="D225" s="63"/>
      <c r="E225" s="63"/>
      <c r="F225" s="63"/>
      <c r="G225" s="63">
        <v>275.4</v>
      </c>
      <c r="H225" s="63">
        <v>605.4</v>
      </c>
      <c r="I225" s="63">
        <v>2067.6</v>
      </c>
      <c r="J225" s="78">
        <f>SUM(G225:I225)</f>
        <v>2948.3999999999996</v>
      </c>
      <c r="K225" s="63"/>
      <c r="L225" s="78"/>
      <c r="M225" s="63"/>
      <c r="N225" s="63">
        <v>4935</v>
      </c>
      <c r="O225" s="63">
        <v>1280.2</v>
      </c>
      <c r="P225" s="63">
        <v>3825.9</v>
      </c>
      <c r="Q225" s="78">
        <f t="shared" si="173"/>
        <v>10041.1</v>
      </c>
      <c r="R225" s="63"/>
      <c r="S225" s="63"/>
      <c r="T225" s="63"/>
      <c r="U225" s="62">
        <f t="shared" si="155"/>
        <v>12989.5</v>
      </c>
      <c r="V225" s="63"/>
      <c r="W225" s="63"/>
      <c r="X225" s="78"/>
      <c r="Y225" s="63"/>
      <c r="Z225" s="64"/>
      <c r="AA225" s="65"/>
      <c r="AB225" s="65">
        <v>2969.3</v>
      </c>
      <c r="AC225" s="65">
        <v>2161.2</v>
      </c>
      <c r="AD225" s="65">
        <v>481.3</v>
      </c>
      <c r="AE225" s="67">
        <f t="shared" si="147"/>
        <v>5611.8</v>
      </c>
      <c r="AF225" s="65"/>
      <c r="AG225" s="55"/>
      <c r="AH225" s="67">
        <f t="shared" si="171"/>
        <v>18601.3</v>
      </c>
      <c r="AI225" s="66"/>
      <c r="AJ225" s="67"/>
      <c r="AK225" s="66" t="e">
        <f t="shared" si="156"/>
        <v>#DIV/0!</v>
      </c>
      <c r="AL225" s="65"/>
      <c r="AM225" s="65"/>
      <c r="AN225" s="65"/>
      <c r="AO225" s="67">
        <f>AL225+AM225+AN225</f>
        <v>0</v>
      </c>
      <c r="AP225" s="66">
        <f t="shared" si="172"/>
        <v>0</v>
      </c>
      <c r="AQ225" s="65"/>
      <c r="AR225" s="67">
        <f t="shared" si="149"/>
        <v>18601.3</v>
      </c>
      <c r="AS225" s="65" t="e">
        <f t="shared" si="157"/>
        <v>#DIV/0!</v>
      </c>
      <c r="AT225" s="68">
        <f t="shared" si="150"/>
        <v>1691.0272727272727</v>
      </c>
      <c r="AU225" s="68">
        <f t="shared" si="158"/>
        <v>20292.32727272727</v>
      </c>
      <c r="AV225" s="8"/>
      <c r="AW225" s="8"/>
      <c r="AX225" s="8"/>
      <c r="AY225" s="8"/>
      <c r="AZ225" s="8"/>
      <c r="BA225" s="8"/>
      <c r="BB225" s="8"/>
    </row>
    <row r="226" spans="1:54" ht="18" customHeight="1">
      <c r="A226" s="104" t="s">
        <v>298</v>
      </c>
      <c r="B226" s="138" t="s">
        <v>299</v>
      </c>
      <c r="C226" s="56" t="s">
        <v>870</v>
      </c>
      <c r="D226" s="63"/>
      <c r="E226" s="63"/>
      <c r="F226" s="63"/>
      <c r="G226" s="63"/>
      <c r="H226" s="63"/>
      <c r="I226" s="63"/>
      <c r="J226" s="78">
        <f t="shared" si="178"/>
        <v>0</v>
      </c>
      <c r="K226" s="63"/>
      <c r="L226" s="78"/>
      <c r="M226" s="63"/>
      <c r="N226" s="63"/>
      <c r="O226" s="63">
        <v>0</v>
      </c>
      <c r="P226" s="63">
        <v>0</v>
      </c>
      <c r="Q226" s="78">
        <f t="shared" si="173"/>
        <v>0</v>
      </c>
      <c r="R226" s="63"/>
      <c r="S226" s="63"/>
      <c r="T226" s="63"/>
      <c r="U226" s="62">
        <f t="shared" si="155"/>
        <v>0</v>
      </c>
      <c r="V226" s="63"/>
      <c r="W226" s="63"/>
      <c r="X226" s="78"/>
      <c r="Y226" s="63"/>
      <c r="Z226" s="64"/>
      <c r="AA226" s="65"/>
      <c r="AB226" s="65">
        <v>0</v>
      </c>
      <c r="AC226" s="65">
        <v>0</v>
      </c>
      <c r="AD226" s="65">
        <v>0</v>
      </c>
      <c r="AE226" s="67">
        <f t="shared" si="147"/>
        <v>0</v>
      </c>
      <c r="AF226" s="65"/>
      <c r="AG226" s="55"/>
      <c r="AH226" s="67">
        <f t="shared" si="171"/>
        <v>0</v>
      </c>
      <c r="AI226" s="66">
        <f t="shared" si="171"/>
        <v>0</v>
      </c>
      <c r="AJ226" s="67"/>
      <c r="AK226" s="66" t="e">
        <f t="shared" si="156"/>
        <v>#DIV/0!</v>
      </c>
      <c r="AL226" s="65"/>
      <c r="AM226" s="65"/>
      <c r="AN226" s="65"/>
      <c r="AO226" s="67">
        <f>AL226+AM226+AN226</f>
        <v>0</v>
      </c>
      <c r="AP226" s="66">
        <f t="shared" si="172"/>
        <v>0</v>
      </c>
      <c r="AQ226" s="65"/>
      <c r="AR226" s="67">
        <f t="shared" si="149"/>
        <v>0</v>
      </c>
      <c r="AS226" s="65" t="e">
        <f t="shared" si="157"/>
        <v>#DIV/0!</v>
      </c>
      <c r="AT226" s="68">
        <f t="shared" si="150"/>
        <v>0</v>
      </c>
      <c r="AU226" s="68">
        <f t="shared" si="158"/>
        <v>0</v>
      </c>
      <c r="AV226" s="8"/>
      <c r="AW226" s="8"/>
      <c r="AX226" s="8"/>
      <c r="AY226" s="8"/>
      <c r="AZ226" s="8"/>
      <c r="BA226" s="8"/>
      <c r="BB226" s="8"/>
    </row>
    <row r="227" spans="1:54" ht="16.5" customHeight="1">
      <c r="A227" s="104" t="s">
        <v>300</v>
      </c>
      <c r="B227" s="138" t="s">
        <v>301</v>
      </c>
      <c r="C227" s="56" t="s">
        <v>870</v>
      </c>
      <c r="D227" s="63"/>
      <c r="E227" s="63"/>
      <c r="F227" s="63"/>
      <c r="G227" s="63">
        <v>8</v>
      </c>
      <c r="H227" s="63">
        <v>22.6</v>
      </c>
      <c r="I227" s="63">
        <v>12.4</v>
      </c>
      <c r="J227" s="78">
        <f t="shared" si="178"/>
        <v>43</v>
      </c>
      <c r="K227" s="63"/>
      <c r="L227" s="78"/>
      <c r="M227" s="63"/>
      <c r="N227" s="63">
        <v>26</v>
      </c>
      <c r="O227" s="63">
        <v>22.7</v>
      </c>
      <c r="P227" s="63">
        <v>29.6</v>
      </c>
      <c r="Q227" s="78">
        <f t="shared" si="173"/>
        <v>78.30000000000001</v>
      </c>
      <c r="R227" s="63"/>
      <c r="S227" s="63"/>
      <c r="T227" s="63"/>
      <c r="U227" s="62">
        <f t="shared" si="155"/>
        <v>121.30000000000001</v>
      </c>
      <c r="V227" s="63"/>
      <c r="W227" s="63"/>
      <c r="X227" s="78"/>
      <c r="Y227" s="63"/>
      <c r="Z227" s="64"/>
      <c r="AA227" s="65"/>
      <c r="AB227" s="65">
        <v>36</v>
      </c>
      <c r="AC227" s="65">
        <v>20.7</v>
      </c>
      <c r="AD227" s="65">
        <v>13.9</v>
      </c>
      <c r="AE227" s="67">
        <f t="shared" si="147"/>
        <v>70.60000000000001</v>
      </c>
      <c r="AF227" s="65"/>
      <c r="AG227" s="55"/>
      <c r="AH227" s="67">
        <f t="shared" si="171"/>
        <v>191.90000000000003</v>
      </c>
      <c r="AI227" s="66">
        <f t="shared" si="171"/>
        <v>0</v>
      </c>
      <c r="AJ227" s="67"/>
      <c r="AK227" s="66" t="e">
        <f t="shared" si="156"/>
        <v>#DIV/0!</v>
      </c>
      <c r="AL227" s="65"/>
      <c r="AM227" s="65"/>
      <c r="AN227" s="65"/>
      <c r="AO227" s="67">
        <f>AL227+AM227+AN227</f>
        <v>0</v>
      </c>
      <c r="AP227" s="66">
        <f t="shared" si="172"/>
        <v>0</v>
      </c>
      <c r="AQ227" s="65"/>
      <c r="AR227" s="67">
        <f t="shared" si="149"/>
        <v>191.90000000000003</v>
      </c>
      <c r="AS227" s="65" t="e">
        <f t="shared" si="157"/>
        <v>#DIV/0!</v>
      </c>
      <c r="AT227" s="68">
        <f t="shared" si="150"/>
        <v>17.44545454545455</v>
      </c>
      <c r="AU227" s="68">
        <f t="shared" si="158"/>
        <v>209.34545454545457</v>
      </c>
      <c r="AV227" s="8"/>
      <c r="AW227" s="8"/>
      <c r="AX227" s="8"/>
      <c r="AY227" s="8"/>
      <c r="AZ227" s="8"/>
      <c r="BA227" s="8"/>
      <c r="BB227" s="8"/>
    </row>
    <row r="228" spans="1:54" ht="27" customHeight="1">
      <c r="A228" s="104" t="s">
        <v>302</v>
      </c>
      <c r="B228" s="138" t="s">
        <v>303</v>
      </c>
      <c r="C228" s="56" t="s">
        <v>870</v>
      </c>
      <c r="D228" s="63"/>
      <c r="E228" s="63"/>
      <c r="F228" s="63"/>
      <c r="G228" s="63"/>
      <c r="H228" s="63"/>
      <c r="I228" s="63"/>
      <c r="J228" s="78">
        <f t="shared" si="178"/>
        <v>0</v>
      </c>
      <c r="K228" s="63"/>
      <c r="L228" s="78"/>
      <c r="M228" s="63"/>
      <c r="N228" s="63"/>
      <c r="O228" s="63"/>
      <c r="P228" s="63"/>
      <c r="Q228" s="78">
        <f t="shared" si="173"/>
        <v>0</v>
      </c>
      <c r="R228" s="63"/>
      <c r="S228" s="63"/>
      <c r="T228" s="63"/>
      <c r="U228" s="62">
        <f t="shared" si="155"/>
        <v>0</v>
      </c>
      <c r="V228" s="63"/>
      <c r="W228" s="63"/>
      <c r="X228" s="78"/>
      <c r="Y228" s="63"/>
      <c r="Z228" s="64"/>
      <c r="AA228" s="65"/>
      <c r="AB228" s="65"/>
      <c r="AC228" s="65"/>
      <c r="AD228" s="65"/>
      <c r="AE228" s="67">
        <f t="shared" si="147"/>
        <v>0</v>
      </c>
      <c r="AF228" s="65"/>
      <c r="AG228" s="55"/>
      <c r="AH228" s="67">
        <f t="shared" si="171"/>
        <v>0</v>
      </c>
      <c r="AI228" s="66">
        <f t="shared" si="171"/>
        <v>0</v>
      </c>
      <c r="AJ228" s="67"/>
      <c r="AK228" s="66" t="e">
        <f t="shared" si="156"/>
        <v>#DIV/0!</v>
      </c>
      <c r="AL228" s="65"/>
      <c r="AM228" s="65"/>
      <c r="AN228" s="65"/>
      <c r="AO228" s="67"/>
      <c r="AP228" s="66">
        <f t="shared" si="172"/>
        <v>0</v>
      </c>
      <c r="AQ228" s="65"/>
      <c r="AR228" s="67">
        <f t="shared" si="149"/>
        <v>0</v>
      </c>
      <c r="AS228" s="65" t="e">
        <f t="shared" si="157"/>
        <v>#DIV/0!</v>
      </c>
      <c r="AT228" s="68">
        <f t="shared" si="150"/>
        <v>0</v>
      </c>
      <c r="AU228" s="68">
        <f t="shared" si="158"/>
        <v>0</v>
      </c>
      <c r="AV228" s="8"/>
      <c r="AW228" s="8"/>
      <c r="AX228" s="8"/>
      <c r="AY228" s="8"/>
      <c r="AZ228" s="8"/>
      <c r="BA228" s="8"/>
      <c r="BB228" s="8"/>
    </row>
    <row r="229" spans="1:54" ht="27.75" customHeight="1">
      <c r="A229" s="104" t="s">
        <v>304</v>
      </c>
      <c r="B229" s="138" t="s">
        <v>305</v>
      </c>
      <c r="C229" s="56" t="s">
        <v>870</v>
      </c>
      <c r="D229" s="63"/>
      <c r="E229" s="63"/>
      <c r="F229" s="63"/>
      <c r="G229" s="63"/>
      <c r="H229" s="63"/>
      <c r="I229" s="63"/>
      <c r="J229" s="78">
        <f t="shared" si="178"/>
        <v>0</v>
      </c>
      <c r="K229" s="63"/>
      <c r="L229" s="78"/>
      <c r="M229" s="63"/>
      <c r="N229" s="63">
        <v>0</v>
      </c>
      <c r="O229" s="63">
        <v>0</v>
      </c>
      <c r="P229" s="63">
        <v>0</v>
      </c>
      <c r="Q229" s="78">
        <f t="shared" si="173"/>
        <v>0</v>
      </c>
      <c r="R229" s="63"/>
      <c r="S229" s="63"/>
      <c r="T229" s="63"/>
      <c r="U229" s="62">
        <f t="shared" si="155"/>
        <v>0</v>
      </c>
      <c r="V229" s="63"/>
      <c r="W229" s="63"/>
      <c r="X229" s="78"/>
      <c r="Y229" s="63"/>
      <c r="Z229" s="64"/>
      <c r="AA229" s="65"/>
      <c r="AB229" s="65"/>
      <c r="AC229" s="65">
        <v>0</v>
      </c>
      <c r="AD229" s="65"/>
      <c r="AE229" s="67">
        <f t="shared" si="147"/>
        <v>0</v>
      </c>
      <c r="AF229" s="65"/>
      <c r="AG229" s="55"/>
      <c r="AH229" s="67">
        <f t="shared" si="171"/>
        <v>0</v>
      </c>
      <c r="AI229" s="66">
        <f t="shared" si="171"/>
        <v>0</v>
      </c>
      <c r="AJ229" s="67"/>
      <c r="AK229" s="66" t="e">
        <f t="shared" si="156"/>
        <v>#DIV/0!</v>
      </c>
      <c r="AL229" s="65"/>
      <c r="AM229" s="65"/>
      <c r="AN229" s="65"/>
      <c r="AO229" s="67">
        <f>AL229+AM229+AN229</f>
        <v>0</v>
      </c>
      <c r="AP229" s="66">
        <f t="shared" si="172"/>
        <v>0</v>
      </c>
      <c r="AQ229" s="65"/>
      <c r="AR229" s="67">
        <f t="shared" si="149"/>
        <v>0</v>
      </c>
      <c r="AS229" s="65" t="e">
        <f t="shared" si="157"/>
        <v>#DIV/0!</v>
      </c>
      <c r="AT229" s="68">
        <f t="shared" si="150"/>
        <v>0</v>
      </c>
      <c r="AU229" s="68">
        <f t="shared" si="158"/>
        <v>0</v>
      </c>
      <c r="AV229" s="8"/>
      <c r="AW229" s="8"/>
      <c r="AX229" s="8"/>
      <c r="AY229" s="8"/>
      <c r="AZ229" s="8"/>
      <c r="BA229" s="8"/>
      <c r="BB229" s="8"/>
    </row>
    <row r="230" spans="1:54" ht="27.75" customHeight="1">
      <c r="A230" s="104" t="s">
        <v>306</v>
      </c>
      <c r="B230" s="138" t="s">
        <v>307</v>
      </c>
      <c r="C230" s="56" t="s">
        <v>871</v>
      </c>
      <c r="D230" s="63"/>
      <c r="E230" s="63"/>
      <c r="F230" s="63"/>
      <c r="G230" s="63"/>
      <c r="H230" s="78">
        <v>0.5</v>
      </c>
      <c r="I230" s="78"/>
      <c r="J230" s="78">
        <f t="shared" si="178"/>
        <v>0.5</v>
      </c>
      <c r="K230" s="78"/>
      <c r="L230" s="78"/>
      <c r="M230" s="63"/>
      <c r="N230" s="78">
        <v>0.3</v>
      </c>
      <c r="O230" s="78">
        <v>0.3</v>
      </c>
      <c r="P230" s="78"/>
      <c r="Q230" s="78">
        <f t="shared" si="173"/>
        <v>0.6</v>
      </c>
      <c r="R230" s="78"/>
      <c r="S230" s="63"/>
      <c r="T230" s="63"/>
      <c r="U230" s="62">
        <f t="shared" si="155"/>
        <v>1.1</v>
      </c>
      <c r="V230" s="78">
        <f>K230+R230</f>
        <v>0</v>
      </c>
      <c r="W230" s="78"/>
      <c r="X230" s="78"/>
      <c r="Y230" s="63"/>
      <c r="Z230" s="64"/>
      <c r="AA230" s="65"/>
      <c r="AB230" s="67">
        <v>0.5</v>
      </c>
      <c r="AC230" s="67">
        <v>1.5</v>
      </c>
      <c r="AD230" s="67">
        <v>0.2</v>
      </c>
      <c r="AE230" s="67">
        <f t="shared" si="147"/>
        <v>2.2</v>
      </c>
      <c r="AF230" s="67"/>
      <c r="AG230" s="55"/>
      <c r="AH230" s="67">
        <f t="shared" si="171"/>
        <v>3.3000000000000003</v>
      </c>
      <c r="AI230" s="66">
        <f t="shared" si="171"/>
        <v>0</v>
      </c>
      <c r="AJ230" s="67"/>
      <c r="AK230" s="66" t="e">
        <f t="shared" si="156"/>
        <v>#DIV/0!</v>
      </c>
      <c r="AL230" s="67"/>
      <c r="AM230" s="67"/>
      <c r="AN230" s="67"/>
      <c r="AO230" s="67">
        <f>AL230+AM230+AN230</f>
        <v>0</v>
      </c>
      <c r="AP230" s="66">
        <f t="shared" si="172"/>
        <v>0</v>
      </c>
      <c r="AQ230" s="65"/>
      <c r="AR230" s="67">
        <f t="shared" si="149"/>
        <v>3.3000000000000003</v>
      </c>
      <c r="AS230" s="65" t="e">
        <f t="shared" si="157"/>
        <v>#DIV/0!</v>
      </c>
      <c r="AT230" s="68">
        <f t="shared" si="150"/>
        <v>0.30000000000000004</v>
      </c>
      <c r="AU230" s="68">
        <f t="shared" si="158"/>
        <v>3.6000000000000005</v>
      </c>
      <c r="AV230" s="8"/>
      <c r="AW230" s="8"/>
      <c r="AX230" s="8"/>
      <c r="AY230" s="8"/>
      <c r="AZ230" s="8"/>
      <c r="BA230" s="8"/>
      <c r="BB230" s="8"/>
    </row>
    <row r="231" spans="1:54" ht="19.5" customHeight="1">
      <c r="A231" s="295" t="s">
        <v>308</v>
      </c>
      <c r="B231" s="264" t="s">
        <v>309</v>
      </c>
      <c r="C231" s="56" t="s">
        <v>869</v>
      </c>
      <c r="D231" s="63">
        <f>+D232+D233</f>
        <v>61376.4</v>
      </c>
      <c r="E231" s="63">
        <f>+E232+E233</f>
        <v>42919.99999999999</v>
      </c>
      <c r="F231" s="63">
        <f>+F232+F233</f>
        <v>61376.4</v>
      </c>
      <c r="G231" s="63">
        <f aca="true" t="shared" si="179" ref="G231:AF231">+G232+G233</f>
        <v>1270.4</v>
      </c>
      <c r="H231" s="63">
        <f t="shared" si="179"/>
        <v>3374.9</v>
      </c>
      <c r="I231" s="63">
        <f t="shared" si="179"/>
        <v>5799.7</v>
      </c>
      <c r="J231" s="78">
        <f t="shared" si="178"/>
        <v>10445</v>
      </c>
      <c r="K231" s="63">
        <f t="shared" si="179"/>
        <v>0</v>
      </c>
      <c r="L231" s="63" t="e">
        <f t="shared" si="179"/>
        <v>#DIV/0!</v>
      </c>
      <c r="M231" s="63">
        <f>J231/F231*100</f>
        <v>17.017941749597565</v>
      </c>
      <c r="N231" s="63">
        <f t="shared" si="179"/>
        <v>6246.7</v>
      </c>
      <c r="O231" s="63">
        <f t="shared" si="179"/>
        <v>6080.4</v>
      </c>
      <c r="P231" s="63">
        <f t="shared" si="179"/>
        <v>8162.699999999999</v>
      </c>
      <c r="Q231" s="78">
        <f t="shared" si="173"/>
        <v>20489.799999999996</v>
      </c>
      <c r="R231" s="63">
        <f t="shared" si="179"/>
        <v>0</v>
      </c>
      <c r="S231" s="63">
        <f>Q231/F231*100</f>
        <v>33.38384134618517</v>
      </c>
      <c r="T231" s="63">
        <f t="shared" si="179"/>
        <v>0</v>
      </c>
      <c r="U231" s="62">
        <f t="shared" si="155"/>
        <v>30934.799999999996</v>
      </c>
      <c r="V231" s="63">
        <f t="shared" si="179"/>
        <v>0</v>
      </c>
      <c r="W231" s="63"/>
      <c r="X231" s="63" t="e">
        <f t="shared" si="179"/>
        <v>#DIV/0!</v>
      </c>
      <c r="Y231" s="63">
        <f>U231/F231*100</f>
        <v>50.40178309578274</v>
      </c>
      <c r="Z231" s="64" t="e">
        <f>U231/V231*100</f>
        <v>#DIV/0!</v>
      </c>
      <c r="AA231" s="65">
        <f>U231/F231*100</f>
        <v>50.40178309578274</v>
      </c>
      <c r="AB231" s="65">
        <f t="shared" si="179"/>
        <v>7577.6</v>
      </c>
      <c r="AC231" s="65">
        <f t="shared" si="179"/>
        <v>7433.299999999999</v>
      </c>
      <c r="AD231" s="65">
        <f t="shared" si="179"/>
        <v>7863.2</v>
      </c>
      <c r="AE231" s="67">
        <f t="shared" si="147"/>
        <v>22874.1</v>
      </c>
      <c r="AF231" s="65">
        <f t="shared" si="179"/>
        <v>0</v>
      </c>
      <c r="AG231" s="66"/>
      <c r="AH231" s="67">
        <f t="shared" si="171"/>
        <v>53808.899999999994</v>
      </c>
      <c r="AI231" s="66">
        <f t="shared" si="171"/>
        <v>0</v>
      </c>
      <c r="AJ231" s="67"/>
      <c r="AK231" s="66">
        <f t="shared" si="156"/>
        <v>87.67034234656968</v>
      </c>
      <c r="AL231" s="65">
        <f>+AL232+AL233</f>
        <v>0</v>
      </c>
      <c r="AM231" s="65">
        <f>+AM232+AM233</f>
        <v>0</v>
      </c>
      <c r="AN231" s="65">
        <f>+AN232+AN233</f>
        <v>0</v>
      </c>
      <c r="AO231" s="65">
        <f>+AO232+AO233</f>
        <v>0</v>
      </c>
      <c r="AP231" s="66">
        <f t="shared" si="172"/>
        <v>61376.4</v>
      </c>
      <c r="AQ231" s="65">
        <f>+AQ232+AQ233</f>
        <v>0</v>
      </c>
      <c r="AR231" s="67">
        <f t="shared" si="149"/>
        <v>53808.899999999994</v>
      </c>
      <c r="AS231" s="65">
        <f t="shared" si="157"/>
        <v>87.67034234656968</v>
      </c>
      <c r="AT231" s="68">
        <f t="shared" si="150"/>
        <v>4891.718181818182</v>
      </c>
      <c r="AU231" s="68">
        <f t="shared" si="158"/>
        <v>58700.61818181818</v>
      </c>
      <c r="AV231" s="8"/>
      <c r="AW231" s="8"/>
      <c r="AX231" s="8"/>
      <c r="AY231" s="8"/>
      <c r="AZ231" s="8"/>
      <c r="BA231" s="8"/>
      <c r="BB231" s="8"/>
    </row>
    <row r="232" spans="1:54" ht="18" customHeight="1">
      <c r="A232" s="295"/>
      <c r="B232" s="264"/>
      <c r="C232" s="56" t="s">
        <v>870</v>
      </c>
      <c r="D232" s="63"/>
      <c r="E232" s="63"/>
      <c r="F232" s="63"/>
      <c r="G232" s="63">
        <f>G263+G255+G235+G241+G243+G256</f>
        <v>110.9</v>
      </c>
      <c r="H232" s="63">
        <f>H263+H255+H235+H241+H243+H256+H261</f>
        <v>366.9</v>
      </c>
      <c r="I232" s="63">
        <f>I263+I255+I235+I241+I243+I256+I261</f>
        <v>356.9</v>
      </c>
      <c r="J232" s="78">
        <f t="shared" si="178"/>
        <v>834.6999999999999</v>
      </c>
      <c r="K232" s="63"/>
      <c r="L232" s="78"/>
      <c r="M232" s="63"/>
      <c r="N232" s="63">
        <f>N263+N255+N235+N241+N243+N256+N261</f>
        <v>625</v>
      </c>
      <c r="O232" s="63">
        <f>O263+O255+O235+O241+O243+O256+O261</f>
        <v>807.9</v>
      </c>
      <c r="P232" s="63">
        <f>P263+P255+P235+P241+P243+P256+P261</f>
        <v>655.5</v>
      </c>
      <c r="Q232" s="78">
        <f t="shared" si="173"/>
        <v>2088.4</v>
      </c>
      <c r="R232" s="63"/>
      <c r="S232" s="63"/>
      <c r="T232" s="63"/>
      <c r="U232" s="62">
        <f t="shared" si="155"/>
        <v>2923.1</v>
      </c>
      <c r="V232" s="63"/>
      <c r="W232" s="63"/>
      <c r="X232" s="103"/>
      <c r="Y232" s="63"/>
      <c r="Z232" s="64"/>
      <c r="AA232" s="65"/>
      <c r="AB232" s="63">
        <f>AB263+AB255+AB235+AB241+AB243+AB256+AB261+AB241</f>
        <v>603.5</v>
      </c>
      <c r="AC232" s="63">
        <f>AC263+AC255+AC235+AC241+AC243+AC256+AC261+AC241</f>
        <v>309.9</v>
      </c>
      <c r="AD232" s="63">
        <f>AD263+AD255+AD235+AD241+AD243+AD256+AD261+AD241</f>
        <v>494.4</v>
      </c>
      <c r="AE232" s="67">
        <f t="shared" si="147"/>
        <v>1407.8</v>
      </c>
      <c r="AF232" s="65"/>
      <c r="AG232" s="67"/>
      <c r="AH232" s="67">
        <f t="shared" si="171"/>
        <v>4330.9</v>
      </c>
      <c r="AI232" s="66">
        <f t="shared" si="171"/>
        <v>0</v>
      </c>
      <c r="AJ232" s="67"/>
      <c r="AK232" s="66" t="e">
        <f t="shared" si="156"/>
        <v>#DIV/0!</v>
      </c>
      <c r="AL232" s="65">
        <f>+AL255+AL235+AL241+AL243+AL256+AL263</f>
        <v>0</v>
      </c>
      <c r="AM232" s="65">
        <f>+AM255+AM235+AM241+AM243+AM256+AM263</f>
        <v>0</v>
      </c>
      <c r="AN232" s="65">
        <f>+AN255+AN235+AN241+AN239+AN263+AN243</f>
        <v>0</v>
      </c>
      <c r="AO232" s="65">
        <f>+AO255+AO235+AO241+AO243+AO256+AO263</f>
        <v>0</v>
      </c>
      <c r="AP232" s="66">
        <f t="shared" si="172"/>
        <v>0</v>
      </c>
      <c r="AQ232" s="65"/>
      <c r="AR232" s="67">
        <f t="shared" si="149"/>
        <v>4330.9</v>
      </c>
      <c r="AS232" s="65" t="e">
        <f t="shared" si="157"/>
        <v>#DIV/0!</v>
      </c>
      <c r="AT232" s="68">
        <f t="shared" si="150"/>
        <v>393.7181818181818</v>
      </c>
      <c r="AU232" s="68">
        <f t="shared" si="158"/>
        <v>4724.618181818181</v>
      </c>
      <c r="AV232" s="8"/>
      <c r="AW232" s="8"/>
      <c r="AX232" s="8"/>
      <c r="AY232" s="8"/>
      <c r="AZ232" s="8"/>
      <c r="BA232" s="8"/>
      <c r="BB232" s="8"/>
    </row>
    <row r="233" spans="1:54" ht="18.75" customHeight="1">
      <c r="A233" s="295"/>
      <c r="B233" s="264"/>
      <c r="C233" s="150" t="s">
        <v>871</v>
      </c>
      <c r="D233" s="70">
        <f>D234+D236+D237+D246+D257+D258+D259+D264+D238+D242+D262</f>
        <v>61376.4</v>
      </c>
      <c r="E233" s="70">
        <f>E234+E236+E237+E246+E257+E258+E259+E264+E238+E242</f>
        <v>42919.99999999999</v>
      </c>
      <c r="F233" s="70">
        <f>F234+F236+F237+F246+F257+F258+F259+F264+F238+F242+F262</f>
        <v>61376.4</v>
      </c>
      <c r="G233" s="70">
        <f>G234+G236+G237+G246+G257+G258+G259+G264+G238+G242+G260+G245</f>
        <v>1159.5</v>
      </c>
      <c r="H233" s="70">
        <f>H234+H236+H237+H246+H257+H258+H259+H264+H238+H242+H260+H245</f>
        <v>3008</v>
      </c>
      <c r="I233" s="70">
        <f>I234+I236+I237+I246+I257+I258+I259+I264+I238+I242+I260+I245+I262</f>
        <v>5442.8</v>
      </c>
      <c r="J233" s="86">
        <f t="shared" si="178"/>
        <v>9610.3</v>
      </c>
      <c r="K233" s="70">
        <f>K234+K236+K237+K246+K257+K258+K259+K264+K238+K242</f>
        <v>0</v>
      </c>
      <c r="L233" s="86" t="e">
        <f>J233/K233*100</f>
        <v>#DIV/0!</v>
      </c>
      <c r="M233" s="70">
        <f>J233/F233*100</f>
        <v>15.657972771293199</v>
      </c>
      <c r="N233" s="70">
        <f>N234+N236+N237+N246+N257+N258+N259+N264+N238+N242+N245</f>
        <v>5621.7</v>
      </c>
      <c r="O233" s="70">
        <f>O234+O236+O237+O246+O257+O258+O259+O264+O238+O242+O245</f>
        <v>5272.5</v>
      </c>
      <c r="P233" s="70">
        <f>P234+P236+P237+P246+P257+P258+P259+P264+P238+P242+P245+P262</f>
        <v>7507.199999999999</v>
      </c>
      <c r="Q233" s="86">
        <f t="shared" si="173"/>
        <v>18401.4</v>
      </c>
      <c r="R233" s="70">
        <f>R234+R236+R237+R246+R257+R258+R259+R264+R238+R242</f>
        <v>0</v>
      </c>
      <c r="S233" s="70">
        <f>Q233/F233*100</f>
        <v>29.98123057070796</v>
      </c>
      <c r="T233" s="70">
        <f>T234+T236+T237+T246+T257+T258+T259+T264+T238+T242</f>
        <v>0</v>
      </c>
      <c r="U233" s="71">
        <f t="shared" si="155"/>
        <v>28011.7</v>
      </c>
      <c r="V233" s="70">
        <f>V234+V236+V237+V246+V257+V258+V259+V264+V238+V242</f>
        <v>0</v>
      </c>
      <c r="W233" s="70"/>
      <c r="X233" s="113" t="e">
        <f>U233/V233*100</f>
        <v>#DIV/0!</v>
      </c>
      <c r="Y233" s="70">
        <f>U233/F233*100</f>
        <v>45.63920334200116</v>
      </c>
      <c r="Z233" s="64" t="e">
        <f>U233/V233*100</f>
        <v>#DIV/0!</v>
      </c>
      <c r="AA233" s="64">
        <f>U233/F233*100</f>
        <v>45.63920334200116</v>
      </c>
      <c r="AB233" s="64">
        <f>AB234+AB236+AB237+AB246+AB257+AB258+AB259+AB264+AB238+AB242+AB260+AB245</f>
        <v>6974.1</v>
      </c>
      <c r="AC233" s="64">
        <f>AC234+AC236+AC237+AC246+AC257+AC258+AC259+AC264+AC238+AC242+AC260+AC262+AC245</f>
        <v>7123.4</v>
      </c>
      <c r="AD233" s="64">
        <f>AD234+AD236+AD237+AD246+AD257+AD258+AD259+AD264+AD238+AD242+AD260+AD262+AD245</f>
        <v>7368.8</v>
      </c>
      <c r="AE233" s="72">
        <f t="shared" si="147"/>
        <v>21466.3</v>
      </c>
      <c r="AF233" s="64">
        <f>AF234+AF236+AF237+AF246+AF257+AF258+AF259+AF264+AF238+AF242</f>
        <v>0</v>
      </c>
      <c r="AG233" s="72" t="e">
        <f>AE233/AF233*100</f>
        <v>#DIV/0!</v>
      </c>
      <c r="AH233" s="72">
        <f t="shared" si="171"/>
        <v>49478</v>
      </c>
      <c r="AI233" s="73">
        <f t="shared" si="171"/>
        <v>0</v>
      </c>
      <c r="AJ233" s="72" t="e">
        <f>AH233/AI233*100</f>
        <v>#DIV/0!</v>
      </c>
      <c r="AK233" s="73">
        <f t="shared" si="156"/>
        <v>80.61404709301947</v>
      </c>
      <c r="AL233" s="64">
        <f>AL234+AL236+AL237+AL246+AL257+AL258+AL259+AL264+AL238+AL242+AL260+AL262+AL245</f>
        <v>0</v>
      </c>
      <c r="AM233" s="64">
        <f>AM234+AM236+AM237+AM246+AM257+AM258+AM259+AM264+AM238+AM242+AM260+AM262+AM245</f>
        <v>0</v>
      </c>
      <c r="AN233" s="64">
        <f>AN234+AN236+AN237+AN246+AN257+AN258+AN259+AN264+AN238+AN242+AN260+AN262+AN245</f>
        <v>0</v>
      </c>
      <c r="AO233" s="64">
        <f>AO234+AO236+AO237+AO246+AO257+AO258+AO259+AO264+AO238+AO242+AO260+AO262+AO245</f>
        <v>0</v>
      </c>
      <c r="AP233" s="73">
        <f t="shared" si="172"/>
        <v>61376.4</v>
      </c>
      <c r="AQ233" s="64"/>
      <c r="AR233" s="72">
        <f t="shared" si="149"/>
        <v>49478</v>
      </c>
      <c r="AS233" s="65">
        <f t="shared" si="157"/>
        <v>80.61404709301947</v>
      </c>
      <c r="AT233" s="68">
        <f t="shared" si="150"/>
        <v>4498</v>
      </c>
      <c r="AU233" s="68">
        <f t="shared" si="158"/>
        <v>53976</v>
      </c>
      <c r="AV233" s="8"/>
      <c r="AW233" s="8"/>
      <c r="AX233" s="8"/>
      <c r="AY233" s="8"/>
      <c r="AZ233" s="8"/>
      <c r="BA233" s="8"/>
      <c r="BB233" s="8"/>
    </row>
    <row r="234" spans="1:54" ht="66" customHeight="1">
      <c r="A234" s="114" t="s">
        <v>310</v>
      </c>
      <c r="B234" s="159" t="s">
        <v>311</v>
      </c>
      <c r="C234" s="56" t="s">
        <v>871</v>
      </c>
      <c r="D234" s="79">
        <v>420</v>
      </c>
      <c r="E234" s="79">
        <v>452.2</v>
      </c>
      <c r="F234" s="79">
        <v>420</v>
      </c>
      <c r="G234" s="140">
        <v>15.6</v>
      </c>
      <c r="H234" s="140">
        <v>48.9</v>
      </c>
      <c r="I234" s="140">
        <v>49</v>
      </c>
      <c r="J234" s="78">
        <f>G234+H234+I234</f>
        <v>113.5</v>
      </c>
      <c r="K234" s="140"/>
      <c r="L234" s="78" t="e">
        <f>J234/K234*100</f>
        <v>#DIV/0!</v>
      </c>
      <c r="M234" s="63">
        <f>J234/F234*100</f>
        <v>27.023809523809522</v>
      </c>
      <c r="N234" s="140">
        <v>30.5</v>
      </c>
      <c r="O234" s="140">
        <v>77.8</v>
      </c>
      <c r="P234" s="140">
        <v>72.8</v>
      </c>
      <c r="Q234" s="78">
        <f t="shared" si="173"/>
        <v>181.1</v>
      </c>
      <c r="R234" s="140"/>
      <c r="S234" s="63">
        <f>Q234/F234*100</f>
        <v>43.11904761904762</v>
      </c>
      <c r="T234" s="140"/>
      <c r="U234" s="62">
        <f t="shared" si="155"/>
        <v>294.6</v>
      </c>
      <c r="V234" s="78">
        <f t="shared" si="155"/>
        <v>0</v>
      </c>
      <c r="W234" s="78"/>
      <c r="X234" s="78"/>
      <c r="Y234" s="63">
        <f>U234/F234*100</f>
        <v>70.14285714285715</v>
      </c>
      <c r="Z234" s="64" t="e">
        <f>U234/V234*100</f>
        <v>#DIV/0!</v>
      </c>
      <c r="AA234" s="65">
        <f>U234/F234*100</f>
        <v>70.14285714285715</v>
      </c>
      <c r="AB234" s="65">
        <v>48.2</v>
      </c>
      <c r="AC234" s="65">
        <v>72.1</v>
      </c>
      <c r="AD234" s="65">
        <v>125.5</v>
      </c>
      <c r="AE234" s="67">
        <f t="shared" si="147"/>
        <v>245.8</v>
      </c>
      <c r="AF234" s="65"/>
      <c r="AG234" s="66" t="e">
        <f>AE234/AF234*100</f>
        <v>#DIV/0!</v>
      </c>
      <c r="AH234" s="67">
        <f t="shared" si="171"/>
        <v>540.4000000000001</v>
      </c>
      <c r="AI234" s="66">
        <f t="shared" si="171"/>
        <v>0</v>
      </c>
      <c r="AJ234" s="67" t="e">
        <f>AH234/AI234*100</f>
        <v>#DIV/0!</v>
      </c>
      <c r="AK234" s="66">
        <f t="shared" si="156"/>
        <v>128.66666666666669</v>
      </c>
      <c r="AL234" s="65"/>
      <c r="AM234" s="65"/>
      <c r="AN234" s="65"/>
      <c r="AO234" s="67">
        <f aca="true" t="shared" si="180" ref="AO234:AO258">AL234+AM234+AN234</f>
        <v>0</v>
      </c>
      <c r="AP234" s="66">
        <f t="shared" si="172"/>
        <v>420</v>
      </c>
      <c r="AQ234" s="65"/>
      <c r="AR234" s="67">
        <f t="shared" si="149"/>
        <v>540.4000000000001</v>
      </c>
      <c r="AS234" s="65">
        <f t="shared" si="157"/>
        <v>128.66666666666669</v>
      </c>
      <c r="AT234" s="68">
        <f t="shared" si="150"/>
        <v>49.12727272727273</v>
      </c>
      <c r="AU234" s="68">
        <f t="shared" si="158"/>
        <v>589.5272727272728</v>
      </c>
      <c r="AV234" s="8"/>
      <c r="AW234" s="8"/>
      <c r="AX234" s="8"/>
      <c r="AY234" s="8"/>
      <c r="AZ234" s="8"/>
      <c r="BA234" s="8"/>
      <c r="BB234" s="8"/>
    </row>
    <row r="235" spans="1:54" ht="53.25" customHeight="1">
      <c r="A235" s="114" t="s">
        <v>312</v>
      </c>
      <c r="B235" s="160" t="s">
        <v>313</v>
      </c>
      <c r="C235" s="56" t="s">
        <v>870</v>
      </c>
      <c r="D235" s="140"/>
      <c r="E235" s="140"/>
      <c r="F235" s="140"/>
      <c r="G235" s="140"/>
      <c r="H235" s="140"/>
      <c r="I235" s="140">
        <v>0.3</v>
      </c>
      <c r="J235" s="78">
        <f>G235+H235+I235</f>
        <v>0.3</v>
      </c>
      <c r="K235" s="140"/>
      <c r="L235" s="78"/>
      <c r="M235" s="63"/>
      <c r="N235" s="140">
        <v>0.2</v>
      </c>
      <c r="O235" s="140"/>
      <c r="P235" s="140">
        <v>-0.2</v>
      </c>
      <c r="Q235" s="78">
        <f t="shared" si="173"/>
        <v>0</v>
      </c>
      <c r="R235" s="140"/>
      <c r="S235" s="63"/>
      <c r="T235" s="140"/>
      <c r="U235" s="62">
        <f t="shared" si="155"/>
        <v>0.3</v>
      </c>
      <c r="V235" s="78">
        <f t="shared" si="155"/>
        <v>0</v>
      </c>
      <c r="W235" s="78"/>
      <c r="X235" s="78"/>
      <c r="Y235" s="63"/>
      <c r="Z235" s="64"/>
      <c r="AA235" s="65"/>
      <c r="AB235" s="65"/>
      <c r="AC235" s="65"/>
      <c r="AD235" s="65"/>
      <c r="AE235" s="67">
        <f t="shared" si="147"/>
        <v>0</v>
      </c>
      <c r="AF235" s="65"/>
      <c r="AG235" s="67"/>
      <c r="AH235" s="67">
        <f t="shared" si="171"/>
        <v>0.3</v>
      </c>
      <c r="AI235" s="66">
        <f t="shared" si="171"/>
        <v>0</v>
      </c>
      <c r="AJ235" s="67"/>
      <c r="AK235" s="66" t="e">
        <f t="shared" si="156"/>
        <v>#DIV/0!</v>
      </c>
      <c r="AL235" s="65"/>
      <c r="AM235" s="65"/>
      <c r="AN235" s="65"/>
      <c r="AO235" s="67">
        <f t="shared" si="180"/>
        <v>0</v>
      </c>
      <c r="AP235" s="66">
        <f t="shared" si="172"/>
        <v>0</v>
      </c>
      <c r="AQ235" s="65"/>
      <c r="AR235" s="67">
        <f t="shared" si="149"/>
        <v>0.3</v>
      </c>
      <c r="AS235" s="65" t="e">
        <f t="shared" si="157"/>
        <v>#DIV/0!</v>
      </c>
      <c r="AT235" s="68">
        <f t="shared" si="150"/>
        <v>0.02727272727272727</v>
      </c>
      <c r="AU235" s="68">
        <f t="shared" si="158"/>
        <v>0.32727272727272727</v>
      </c>
      <c r="AV235" s="8"/>
      <c r="AW235" s="8"/>
      <c r="AX235" s="8"/>
      <c r="AY235" s="8"/>
      <c r="AZ235" s="8"/>
      <c r="BA235" s="8"/>
      <c r="BB235" s="8"/>
    </row>
    <row r="236" spans="1:54" ht="52.5" customHeight="1">
      <c r="A236" s="114" t="s">
        <v>314</v>
      </c>
      <c r="B236" s="159" t="s">
        <v>315</v>
      </c>
      <c r="C236" s="56" t="s">
        <v>871</v>
      </c>
      <c r="D236" s="79">
        <v>612</v>
      </c>
      <c r="E236" s="79">
        <v>698.5</v>
      </c>
      <c r="F236" s="79">
        <v>612</v>
      </c>
      <c r="G236" s="140">
        <v>43.7</v>
      </c>
      <c r="H236" s="140">
        <v>53.3</v>
      </c>
      <c r="I236" s="140">
        <v>47.2</v>
      </c>
      <c r="J236" s="78">
        <f aca="true" t="shared" si="181" ref="J236:J264">G236+H236+I236</f>
        <v>144.2</v>
      </c>
      <c r="K236" s="140"/>
      <c r="L236" s="78" t="e">
        <f>J236/K236*100</f>
        <v>#DIV/0!</v>
      </c>
      <c r="M236" s="63">
        <f>J236/F236*100</f>
        <v>23.562091503267972</v>
      </c>
      <c r="N236" s="140">
        <v>72</v>
      </c>
      <c r="O236" s="140">
        <v>54</v>
      </c>
      <c r="P236" s="140">
        <v>98.3</v>
      </c>
      <c r="Q236" s="78">
        <f t="shared" si="173"/>
        <v>224.3</v>
      </c>
      <c r="R236" s="140"/>
      <c r="S236" s="63">
        <f>Q236/F236*100</f>
        <v>36.650326797385624</v>
      </c>
      <c r="T236" s="140"/>
      <c r="U236" s="62">
        <f t="shared" si="155"/>
        <v>368.5</v>
      </c>
      <c r="V236" s="78">
        <f t="shared" si="155"/>
        <v>0</v>
      </c>
      <c r="W236" s="78"/>
      <c r="X236" s="78"/>
      <c r="Y236" s="63">
        <f>U236/F236*100</f>
        <v>60.21241830065359</v>
      </c>
      <c r="Z236" s="64" t="e">
        <f>U236/V236*100</f>
        <v>#DIV/0!</v>
      </c>
      <c r="AA236" s="65">
        <f>U236/F236*100</f>
        <v>60.21241830065359</v>
      </c>
      <c r="AB236" s="65">
        <v>31.5</v>
      </c>
      <c r="AC236" s="65">
        <v>70.7</v>
      </c>
      <c r="AD236" s="65">
        <v>101.2</v>
      </c>
      <c r="AE236" s="67">
        <f t="shared" si="147"/>
        <v>203.4</v>
      </c>
      <c r="AF236" s="65"/>
      <c r="AG236" s="66" t="e">
        <f>AE236/AF236*100</f>
        <v>#DIV/0!</v>
      </c>
      <c r="AH236" s="67">
        <f t="shared" si="171"/>
        <v>571.9</v>
      </c>
      <c r="AI236" s="66">
        <f t="shared" si="171"/>
        <v>0</v>
      </c>
      <c r="AJ236" s="67" t="e">
        <f>AH236/AI236*100</f>
        <v>#DIV/0!</v>
      </c>
      <c r="AK236" s="66">
        <f t="shared" si="156"/>
        <v>93.44771241830065</v>
      </c>
      <c r="AL236" s="65"/>
      <c r="AM236" s="65"/>
      <c r="AN236" s="65"/>
      <c r="AO236" s="67">
        <f t="shared" si="180"/>
        <v>0</v>
      </c>
      <c r="AP236" s="66">
        <f t="shared" si="172"/>
        <v>612</v>
      </c>
      <c r="AQ236" s="65"/>
      <c r="AR236" s="67">
        <f t="shared" si="149"/>
        <v>571.9</v>
      </c>
      <c r="AS236" s="65">
        <f t="shared" si="157"/>
        <v>93.44771241830065</v>
      </c>
      <c r="AT236" s="68">
        <f t="shared" si="150"/>
        <v>51.99090909090909</v>
      </c>
      <c r="AU236" s="68">
        <f t="shared" si="158"/>
        <v>623.8909090909091</v>
      </c>
      <c r="AV236" s="8"/>
      <c r="AW236" s="8"/>
      <c r="AX236" s="8"/>
      <c r="AY236" s="8"/>
      <c r="AZ236" s="8"/>
      <c r="BA236" s="8"/>
      <c r="BB236" s="8"/>
    </row>
    <row r="237" spans="1:54" ht="53.25" customHeight="1">
      <c r="A237" s="114" t="s">
        <v>316</v>
      </c>
      <c r="B237" s="159" t="s">
        <v>317</v>
      </c>
      <c r="C237" s="56" t="s">
        <v>871</v>
      </c>
      <c r="D237" s="79">
        <v>1629.1</v>
      </c>
      <c r="E237" s="79">
        <v>1700.3</v>
      </c>
      <c r="F237" s="79">
        <v>1629.1</v>
      </c>
      <c r="G237" s="140">
        <v>37.2</v>
      </c>
      <c r="H237" s="140">
        <v>93.5</v>
      </c>
      <c r="I237" s="140">
        <v>173.5</v>
      </c>
      <c r="J237" s="78">
        <f t="shared" si="181"/>
        <v>304.2</v>
      </c>
      <c r="K237" s="140"/>
      <c r="L237" s="78" t="e">
        <f>J237/K237*100</f>
        <v>#DIV/0!</v>
      </c>
      <c r="M237" s="63">
        <f>J237/F237*100</f>
        <v>18.67288687005095</v>
      </c>
      <c r="N237" s="140">
        <v>132.1</v>
      </c>
      <c r="O237" s="140">
        <v>117.2</v>
      </c>
      <c r="P237" s="140">
        <v>205.3</v>
      </c>
      <c r="Q237" s="78">
        <f t="shared" si="173"/>
        <v>454.6</v>
      </c>
      <c r="R237" s="140"/>
      <c r="S237" s="63">
        <f>Q237/F237*100</f>
        <v>27.904978208826964</v>
      </c>
      <c r="T237" s="140"/>
      <c r="U237" s="62">
        <f t="shared" si="155"/>
        <v>758.8</v>
      </c>
      <c r="V237" s="78">
        <f t="shared" si="155"/>
        <v>0</v>
      </c>
      <c r="W237" s="78"/>
      <c r="X237" s="78"/>
      <c r="Y237" s="63">
        <f>U237/F237*100</f>
        <v>46.577865078877906</v>
      </c>
      <c r="Z237" s="64" t="e">
        <f>U237/V237*100</f>
        <v>#DIV/0!</v>
      </c>
      <c r="AA237" s="65">
        <f>U237/F237*100</f>
        <v>46.577865078877906</v>
      </c>
      <c r="AB237" s="65">
        <v>215.1</v>
      </c>
      <c r="AC237" s="65">
        <v>46.3</v>
      </c>
      <c r="AD237" s="65">
        <v>42.2</v>
      </c>
      <c r="AE237" s="67">
        <f t="shared" si="147"/>
        <v>303.59999999999997</v>
      </c>
      <c r="AF237" s="65"/>
      <c r="AG237" s="66" t="e">
        <f>AE237/AF237*100</f>
        <v>#DIV/0!</v>
      </c>
      <c r="AH237" s="67">
        <f t="shared" si="171"/>
        <v>1062.3999999999999</v>
      </c>
      <c r="AI237" s="66">
        <f t="shared" si="171"/>
        <v>0</v>
      </c>
      <c r="AJ237" s="67" t="e">
        <f>AH237/AI237*100</f>
        <v>#DIV/0!</v>
      </c>
      <c r="AK237" s="66">
        <f t="shared" si="156"/>
        <v>65.21392179731139</v>
      </c>
      <c r="AL237" s="65"/>
      <c r="AM237" s="65"/>
      <c r="AN237" s="65"/>
      <c r="AO237" s="67">
        <f t="shared" si="180"/>
        <v>0</v>
      </c>
      <c r="AP237" s="66">
        <f t="shared" si="172"/>
        <v>1629.1</v>
      </c>
      <c r="AQ237" s="65"/>
      <c r="AR237" s="67">
        <f t="shared" si="149"/>
        <v>1062.3999999999999</v>
      </c>
      <c r="AS237" s="65">
        <f t="shared" si="157"/>
        <v>65.21392179731139</v>
      </c>
      <c r="AT237" s="68">
        <f t="shared" si="150"/>
        <v>96.58181818181816</v>
      </c>
      <c r="AU237" s="68">
        <f t="shared" si="158"/>
        <v>1158.981818181818</v>
      </c>
      <c r="AV237" s="8"/>
      <c r="AW237" s="8"/>
      <c r="AX237" s="8"/>
      <c r="AY237" s="8"/>
      <c r="AZ237" s="8"/>
      <c r="BA237" s="8"/>
      <c r="BB237" s="8"/>
    </row>
    <row r="238" spans="1:54" ht="66" customHeight="1">
      <c r="A238" s="118" t="s">
        <v>318</v>
      </c>
      <c r="B238" s="94" t="s">
        <v>319</v>
      </c>
      <c r="C238" s="56" t="s">
        <v>871</v>
      </c>
      <c r="D238" s="79">
        <v>205.6</v>
      </c>
      <c r="E238" s="79">
        <v>209.1</v>
      </c>
      <c r="F238" s="79">
        <v>205.6</v>
      </c>
      <c r="G238" s="140">
        <v>10</v>
      </c>
      <c r="H238" s="140">
        <v>11.5</v>
      </c>
      <c r="I238" s="140">
        <v>25.7</v>
      </c>
      <c r="J238" s="78">
        <f t="shared" si="181"/>
        <v>47.2</v>
      </c>
      <c r="K238" s="140"/>
      <c r="L238" s="78" t="e">
        <f>J238/K238*100</f>
        <v>#DIV/0!</v>
      </c>
      <c r="M238" s="63">
        <f>J238/F238*100</f>
        <v>22.957198443579767</v>
      </c>
      <c r="N238" s="140">
        <v>71.2</v>
      </c>
      <c r="O238" s="140">
        <v>36.4</v>
      </c>
      <c r="P238" s="140">
        <v>50.9</v>
      </c>
      <c r="Q238" s="78">
        <f t="shared" si="173"/>
        <v>158.5</v>
      </c>
      <c r="R238" s="140"/>
      <c r="S238" s="63">
        <f>Q238/F238*100</f>
        <v>77.09143968871595</v>
      </c>
      <c r="T238" s="140"/>
      <c r="U238" s="62">
        <f t="shared" si="155"/>
        <v>205.7</v>
      </c>
      <c r="V238" s="78">
        <f t="shared" si="155"/>
        <v>0</v>
      </c>
      <c r="W238" s="78"/>
      <c r="X238" s="78"/>
      <c r="Y238" s="63">
        <f>U238/F238*100</f>
        <v>100.04863813229572</v>
      </c>
      <c r="Z238" s="64" t="e">
        <f>U238/V238*100</f>
        <v>#DIV/0!</v>
      </c>
      <c r="AA238" s="65">
        <f>U238/F238*100</f>
        <v>100.04863813229572</v>
      </c>
      <c r="AB238" s="65">
        <v>82</v>
      </c>
      <c r="AC238" s="65">
        <v>53.5</v>
      </c>
      <c r="AD238" s="65">
        <v>32</v>
      </c>
      <c r="AE238" s="67">
        <f t="shared" si="147"/>
        <v>167.5</v>
      </c>
      <c r="AF238" s="65"/>
      <c r="AG238" s="67" t="e">
        <f>AE238/AF238*100</f>
        <v>#DIV/0!</v>
      </c>
      <c r="AH238" s="67">
        <f t="shared" si="171"/>
        <v>373.2</v>
      </c>
      <c r="AI238" s="66">
        <f t="shared" si="171"/>
        <v>0</v>
      </c>
      <c r="AJ238" s="67" t="e">
        <f>AH238/AI238*100</f>
        <v>#DIV/0!</v>
      </c>
      <c r="AK238" s="66">
        <f t="shared" si="156"/>
        <v>181.51750972762645</v>
      </c>
      <c r="AL238" s="65"/>
      <c r="AM238" s="65"/>
      <c r="AN238" s="65"/>
      <c r="AO238" s="67">
        <f t="shared" si="180"/>
        <v>0</v>
      </c>
      <c r="AP238" s="66">
        <f t="shared" si="172"/>
        <v>205.6</v>
      </c>
      <c r="AQ238" s="65"/>
      <c r="AR238" s="67">
        <f t="shared" si="149"/>
        <v>373.2</v>
      </c>
      <c r="AS238" s="65">
        <f t="shared" si="157"/>
        <v>181.51750972762645</v>
      </c>
      <c r="AT238" s="68">
        <f t="shared" si="150"/>
        <v>33.92727272727273</v>
      </c>
      <c r="AU238" s="68">
        <f t="shared" si="158"/>
        <v>407.1272727272727</v>
      </c>
      <c r="AV238" s="8"/>
      <c r="AW238" s="8"/>
      <c r="AX238" s="8"/>
      <c r="AY238" s="8"/>
      <c r="AZ238" s="8"/>
      <c r="BA238" s="8"/>
      <c r="BB238" s="8"/>
    </row>
    <row r="239" spans="1:54" ht="27.75" customHeight="1">
      <c r="A239" s="118" t="s">
        <v>320</v>
      </c>
      <c r="B239" s="160" t="s">
        <v>321</v>
      </c>
      <c r="C239" s="56" t="s">
        <v>870</v>
      </c>
      <c r="D239" s="140"/>
      <c r="E239" s="140"/>
      <c r="F239" s="140"/>
      <c r="G239" s="140"/>
      <c r="H239" s="140"/>
      <c r="I239" s="140"/>
      <c r="J239" s="78">
        <f t="shared" si="181"/>
        <v>0</v>
      </c>
      <c r="K239" s="140"/>
      <c r="L239" s="78"/>
      <c r="M239" s="63"/>
      <c r="N239" s="140"/>
      <c r="O239" s="140"/>
      <c r="P239" s="140"/>
      <c r="Q239" s="78">
        <f>N239+O239+P239</f>
        <v>0</v>
      </c>
      <c r="R239" s="140"/>
      <c r="S239" s="63"/>
      <c r="T239" s="140"/>
      <c r="U239" s="62">
        <f t="shared" si="155"/>
        <v>0</v>
      </c>
      <c r="V239" s="78">
        <f t="shared" si="155"/>
        <v>0</v>
      </c>
      <c r="W239" s="78"/>
      <c r="X239" s="78"/>
      <c r="Y239" s="63"/>
      <c r="Z239" s="64"/>
      <c r="AA239" s="65"/>
      <c r="AB239" s="65"/>
      <c r="AC239" s="65"/>
      <c r="AD239" s="65"/>
      <c r="AE239" s="67">
        <f t="shared" si="147"/>
        <v>0</v>
      </c>
      <c r="AF239" s="65"/>
      <c r="AG239" s="67"/>
      <c r="AH239" s="67">
        <f t="shared" si="171"/>
        <v>0</v>
      </c>
      <c r="AI239" s="66">
        <f t="shared" si="171"/>
        <v>0</v>
      </c>
      <c r="AJ239" s="67"/>
      <c r="AK239" s="66" t="e">
        <f t="shared" si="156"/>
        <v>#DIV/0!</v>
      </c>
      <c r="AL239" s="65"/>
      <c r="AM239" s="65"/>
      <c r="AN239" s="65"/>
      <c r="AO239" s="67">
        <f t="shared" si="180"/>
        <v>0</v>
      </c>
      <c r="AP239" s="66">
        <f t="shared" si="172"/>
        <v>0</v>
      </c>
      <c r="AQ239" s="65"/>
      <c r="AR239" s="67">
        <f t="shared" si="149"/>
        <v>0</v>
      </c>
      <c r="AS239" s="65" t="e">
        <f t="shared" si="157"/>
        <v>#DIV/0!</v>
      </c>
      <c r="AT239" s="68">
        <f t="shared" si="150"/>
        <v>0</v>
      </c>
      <c r="AU239" s="68">
        <f t="shared" si="158"/>
        <v>0</v>
      </c>
      <c r="AV239" s="8"/>
      <c r="AW239" s="8"/>
      <c r="AX239" s="8"/>
      <c r="AY239" s="8"/>
      <c r="AZ239" s="8"/>
      <c r="BA239" s="8"/>
      <c r="BB239" s="8"/>
    </row>
    <row r="240" spans="1:54" ht="37.5" customHeight="1">
      <c r="A240" s="104" t="s">
        <v>322</v>
      </c>
      <c r="B240" s="94" t="s">
        <v>323</v>
      </c>
      <c r="C240" s="56" t="s">
        <v>871</v>
      </c>
      <c r="D240" s="140"/>
      <c r="E240" s="140"/>
      <c r="F240" s="140"/>
      <c r="G240" s="140"/>
      <c r="H240" s="140"/>
      <c r="I240" s="140"/>
      <c r="J240" s="78">
        <f t="shared" si="181"/>
        <v>0</v>
      </c>
      <c r="K240" s="140"/>
      <c r="L240" s="78"/>
      <c r="M240" s="63"/>
      <c r="N240" s="140">
        <v>0</v>
      </c>
      <c r="O240" s="140">
        <v>0</v>
      </c>
      <c r="P240" s="140">
        <v>0</v>
      </c>
      <c r="Q240" s="78">
        <f>N240+O240+P240</f>
        <v>0</v>
      </c>
      <c r="R240" s="140"/>
      <c r="S240" s="63"/>
      <c r="T240" s="140"/>
      <c r="U240" s="62">
        <f t="shared" si="155"/>
        <v>0</v>
      </c>
      <c r="V240" s="78">
        <f t="shared" si="155"/>
        <v>0</v>
      </c>
      <c r="W240" s="78"/>
      <c r="X240" s="78"/>
      <c r="Y240" s="63"/>
      <c r="Z240" s="64"/>
      <c r="AA240" s="65"/>
      <c r="AB240" s="65">
        <v>0</v>
      </c>
      <c r="AC240" s="65">
        <v>0</v>
      </c>
      <c r="AD240" s="65">
        <v>0</v>
      </c>
      <c r="AE240" s="67">
        <f t="shared" si="147"/>
        <v>0</v>
      </c>
      <c r="AF240" s="65"/>
      <c r="AG240" s="67"/>
      <c r="AH240" s="67">
        <f t="shared" si="171"/>
        <v>0</v>
      </c>
      <c r="AI240" s="66">
        <f t="shared" si="171"/>
        <v>0</v>
      </c>
      <c r="AJ240" s="67"/>
      <c r="AK240" s="66" t="e">
        <f t="shared" si="156"/>
        <v>#DIV/0!</v>
      </c>
      <c r="AL240" s="68"/>
      <c r="AM240" s="128"/>
      <c r="AN240" s="128"/>
      <c r="AO240" s="67">
        <f t="shared" si="180"/>
        <v>0</v>
      </c>
      <c r="AP240" s="66">
        <f t="shared" si="172"/>
        <v>0</v>
      </c>
      <c r="AQ240" s="65"/>
      <c r="AR240" s="67">
        <f t="shared" si="149"/>
        <v>0</v>
      </c>
      <c r="AS240" s="65" t="e">
        <f t="shared" si="157"/>
        <v>#DIV/0!</v>
      </c>
      <c r="AT240" s="68">
        <f t="shared" si="150"/>
        <v>0</v>
      </c>
      <c r="AU240" s="68">
        <f t="shared" si="158"/>
        <v>0</v>
      </c>
      <c r="AV240" s="8"/>
      <c r="AW240" s="8"/>
      <c r="AX240" s="8"/>
      <c r="AY240" s="8"/>
      <c r="AZ240" s="8"/>
      <c r="BA240" s="8"/>
      <c r="BB240" s="8"/>
    </row>
    <row r="241" spans="1:54" ht="53.25" customHeight="1">
      <c r="A241" s="104" t="s">
        <v>324</v>
      </c>
      <c r="B241" s="94" t="s">
        <v>325</v>
      </c>
      <c r="C241" s="56" t="s">
        <v>870</v>
      </c>
      <c r="D241" s="140"/>
      <c r="E241" s="140"/>
      <c r="F241" s="140"/>
      <c r="G241" s="140"/>
      <c r="H241" s="140"/>
      <c r="I241" s="140"/>
      <c r="J241" s="78">
        <f t="shared" si="181"/>
        <v>0</v>
      </c>
      <c r="K241" s="140"/>
      <c r="L241" s="78"/>
      <c r="M241" s="63"/>
      <c r="N241" s="140"/>
      <c r="O241" s="140"/>
      <c r="P241" s="140"/>
      <c r="Q241" s="78">
        <f>N241+O241+P241</f>
        <v>0</v>
      </c>
      <c r="R241" s="140"/>
      <c r="S241" s="63"/>
      <c r="T241" s="140"/>
      <c r="U241" s="62">
        <f t="shared" si="155"/>
        <v>0</v>
      </c>
      <c r="V241" s="78">
        <f t="shared" si="155"/>
        <v>0</v>
      </c>
      <c r="W241" s="78"/>
      <c r="X241" s="78"/>
      <c r="Y241" s="63"/>
      <c r="Z241" s="64"/>
      <c r="AA241" s="65"/>
      <c r="AB241" s="65">
        <v>3</v>
      </c>
      <c r="AC241" s="65"/>
      <c r="AD241" s="65"/>
      <c r="AE241" s="67">
        <f t="shared" si="147"/>
        <v>3</v>
      </c>
      <c r="AF241" s="65"/>
      <c r="AG241" s="67"/>
      <c r="AH241" s="67">
        <f t="shared" si="171"/>
        <v>3</v>
      </c>
      <c r="AI241" s="66">
        <f t="shared" si="171"/>
        <v>0</v>
      </c>
      <c r="AJ241" s="67"/>
      <c r="AK241" s="66" t="e">
        <f t="shared" si="156"/>
        <v>#DIV/0!</v>
      </c>
      <c r="AL241" s="65">
        <v>0</v>
      </c>
      <c r="AM241" s="65"/>
      <c r="AN241" s="65"/>
      <c r="AO241" s="67">
        <f t="shared" si="180"/>
        <v>0</v>
      </c>
      <c r="AP241" s="66">
        <f t="shared" si="172"/>
        <v>0</v>
      </c>
      <c r="AQ241" s="65"/>
      <c r="AR241" s="67">
        <f t="shared" si="149"/>
        <v>3</v>
      </c>
      <c r="AS241" s="65" t="e">
        <f t="shared" si="157"/>
        <v>#DIV/0!</v>
      </c>
      <c r="AT241" s="68">
        <f t="shared" si="150"/>
        <v>0.2727272727272727</v>
      </c>
      <c r="AU241" s="68">
        <f t="shared" si="158"/>
        <v>3.2727272727272725</v>
      </c>
      <c r="AV241" s="8"/>
      <c r="AW241" s="8"/>
      <c r="AX241" s="8"/>
      <c r="AY241" s="8"/>
      <c r="AZ241" s="8"/>
      <c r="BA241" s="8"/>
      <c r="BB241" s="8"/>
    </row>
    <row r="242" spans="1:54" ht="52.5" customHeight="1">
      <c r="A242" s="104" t="s">
        <v>326</v>
      </c>
      <c r="B242" s="94" t="s">
        <v>341</v>
      </c>
      <c r="C242" s="56" t="s">
        <v>871</v>
      </c>
      <c r="D242" s="79">
        <v>82.8</v>
      </c>
      <c r="E242" s="79">
        <v>528.2</v>
      </c>
      <c r="F242" s="79">
        <v>82.8</v>
      </c>
      <c r="G242" s="140"/>
      <c r="H242" s="140"/>
      <c r="I242" s="140">
        <v>33</v>
      </c>
      <c r="J242" s="78">
        <f t="shared" si="181"/>
        <v>33</v>
      </c>
      <c r="K242" s="140"/>
      <c r="L242" s="78" t="e">
        <f>J242/K242*100</f>
        <v>#DIV/0!</v>
      </c>
      <c r="M242" s="63">
        <f>J242/F242*100</f>
        <v>39.85507246376812</v>
      </c>
      <c r="N242" s="140">
        <v>5</v>
      </c>
      <c r="O242" s="140">
        <v>7</v>
      </c>
      <c r="P242" s="140">
        <v>13</v>
      </c>
      <c r="Q242" s="78">
        <f>N242+O242+P242</f>
        <v>25</v>
      </c>
      <c r="R242" s="140"/>
      <c r="S242" s="63">
        <f>Q242/F242*100</f>
        <v>30.193236714975846</v>
      </c>
      <c r="T242" s="140"/>
      <c r="U242" s="62">
        <f t="shared" si="155"/>
        <v>58</v>
      </c>
      <c r="V242" s="78">
        <f t="shared" si="155"/>
        <v>0</v>
      </c>
      <c r="W242" s="78"/>
      <c r="X242" s="78"/>
      <c r="Y242" s="63">
        <f>U242/F242*100</f>
        <v>70.04830917874396</v>
      </c>
      <c r="Z242" s="64" t="e">
        <f>U242/V242*100</f>
        <v>#DIV/0!</v>
      </c>
      <c r="AA242" s="65">
        <f>U242/F242*100</f>
        <v>70.04830917874396</v>
      </c>
      <c r="AB242" s="65">
        <v>3</v>
      </c>
      <c r="AC242" s="65">
        <v>22</v>
      </c>
      <c r="AD242" s="65">
        <v>89</v>
      </c>
      <c r="AE242" s="67">
        <f t="shared" si="147"/>
        <v>114</v>
      </c>
      <c r="AF242" s="65"/>
      <c r="AG242" s="67"/>
      <c r="AH242" s="67">
        <f t="shared" si="171"/>
        <v>172</v>
      </c>
      <c r="AI242" s="66">
        <f t="shared" si="171"/>
        <v>0</v>
      </c>
      <c r="AJ242" s="67" t="e">
        <f>AH242/AI242*100</f>
        <v>#DIV/0!</v>
      </c>
      <c r="AK242" s="66">
        <f t="shared" si="156"/>
        <v>207.7294685990338</v>
      </c>
      <c r="AL242" s="65"/>
      <c r="AM242" s="65"/>
      <c r="AN242" s="65"/>
      <c r="AO242" s="67">
        <f t="shared" si="180"/>
        <v>0</v>
      </c>
      <c r="AP242" s="66">
        <f t="shared" si="172"/>
        <v>82.8</v>
      </c>
      <c r="AQ242" s="65"/>
      <c r="AR242" s="67">
        <f t="shared" si="149"/>
        <v>172</v>
      </c>
      <c r="AS242" s="65">
        <f t="shared" si="157"/>
        <v>207.7294685990338</v>
      </c>
      <c r="AT242" s="68">
        <f t="shared" si="150"/>
        <v>15.636363636363637</v>
      </c>
      <c r="AU242" s="68">
        <f t="shared" si="158"/>
        <v>187.63636363636363</v>
      </c>
      <c r="AV242" s="8"/>
      <c r="AW242" s="8"/>
      <c r="AX242" s="8"/>
      <c r="AY242" s="8"/>
      <c r="AZ242" s="8"/>
      <c r="BA242" s="8"/>
      <c r="BB242" s="8"/>
    </row>
    <row r="243" spans="1:54" ht="42.75" customHeight="1">
      <c r="A243" s="104" t="s">
        <v>342</v>
      </c>
      <c r="B243" s="94" t="s">
        <v>354</v>
      </c>
      <c r="C243" s="56" t="s">
        <v>870</v>
      </c>
      <c r="D243" s="161"/>
      <c r="E243" s="140"/>
      <c r="F243" s="161"/>
      <c r="G243" s="140"/>
      <c r="H243" s="140">
        <v>4.9</v>
      </c>
      <c r="I243" s="140">
        <v>1.1</v>
      </c>
      <c r="J243" s="78">
        <f t="shared" si="181"/>
        <v>6</v>
      </c>
      <c r="K243" s="140"/>
      <c r="L243" s="78"/>
      <c r="M243" s="63"/>
      <c r="N243" s="140">
        <v>2.4</v>
      </c>
      <c r="O243" s="140">
        <v>207.5</v>
      </c>
      <c r="P243" s="140">
        <v>21.2</v>
      </c>
      <c r="Q243" s="78">
        <f>N243+O243+P243</f>
        <v>231.1</v>
      </c>
      <c r="R243" s="140"/>
      <c r="S243" s="63"/>
      <c r="T243" s="140"/>
      <c r="U243" s="62">
        <f t="shared" si="155"/>
        <v>237.1</v>
      </c>
      <c r="V243" s="78">
        <f t="shared" si="155"/>
        <v>0</v>
      </c>
      <c r="W243" s="78"/>
      <c r="X243" s="78"/>
      <c r="Y243" s="63"/>
      <c r="Z243" s="64"/>
      <c r="AA243" s="65"/>
      <c r="AB243" s="65">
        <v>132.4</v>
      </c>
      <c r="AC243" s="65">
        <v>3.1</v>
      </c>
      <c r="AD243" s="65">
        <v>50.2</v>
      </c>
      <c r="AE243" s="67">
        <f t="shared" si="147"/>
        <v>185.7</v>
      </c>
      <c r="AF243" s="65"/>
      <c r="AG243" s="67"/>
      <c r="AH243" s="67">
        <f t="shared" si="171"/>
        <v>422.79999999999995</v>
      </c>
      <c r="AI243" s="66">
        <f t="shared" si="171"/>
        <v>0</v>
      </c>
      <c r="AJ243" s="67"/>
      <c r="AK243" s="66" t="e">
        <f t="shared" si="156"/>
        <v>#DIV/0!</v>
      </c>
      <c r="AL243" s="65"/>
      <c r="AM243" s="65"/>
      <c r="AN243" s="65"/>
      <c r="AO243" s="67">
        <f t="shared" si="180"/>
        <v>0</v>
      </c>
      <c r="AP243" s="66">
        <f t="shared" si="172"/>
        <v>0</v>
      </c>
      <c r="AQ243" s="65"/>
      <c r="AR243" s="67">
        <f t="shared" si="149"/>
        <v>422.79999999999995</v>
      </c>
      <c r="AS243" s="65" t="e">
        <f t="shared" si="157"/>
        <v>#DIV/0!</v>
      </c>
      <c r="AT243" s="68">
        <f t="shared" si="150"/>
        <v>38.43636363636363</v>
      </c>
      <c r="AU243" s="68">
        <f t="shared" si="158"/>
        <v>461.2363636363636</v>
      </c>
      <c r="AV243" s="8"/>
      <c r="AW243" s="8"/>
      <c r="AX243" s="8"/>
      <c r="AY243" s="8"/>
      <c r="AZ243" s="8"/>
      <c r="BA243" s="8"/>
      <c r="BB243" s="8"/>
    </row>
    <row r="244" spans="1:54" ht="53.25" customHeight="1" hidden="1">
      <c r="A244" s="104" t="s">
        <v>355</v>
      </c>
      <c r="B244" s="94" t="s">
        <v>356</v>
      </c>
      <c r="C244" s="56"/>
      <c r="D244" s="140"/>
      <c r="E244" s="140"/>
      <c r="F244" s="140"/>
      <c r="G244" s="140"/>
      <c r="H244" s="140"/>
      <c r="I244" s="140"/>
      <c r="J244" s="78">
        <f t="shared" si="181"/>
        <v>0</v>
      </c>
      <c r="K244" s="140"/>
      <c r="L244" s="78"/>
      <c r="M244" s="63"/>
      <c r="N244" s="140"/>
      <c r="O244" s="140"/>
      <c r="P244" s="140"/>
      <c r="Q244" s="78"/>
      <c r="R244" s="140"/>
      <c r="S244" s="63"/>
      <c r="T244" s="140"/>
      <c r="U244" s="62">
        <f t="shared" si="155"/>
        <v>0</v>
      </c>
      <c r="V244" s="78">
        <f t="shared" si="155"/>
        <v>0</v>
      </c>
      <c r="W244" s="78"/>
      <c r="X244" s="78"/>
      <c r="Y244" s="63"/>
      <c r="Z244" s="64"/>
      <c r="AA244" s="65"/>
      <c r="AB244" s="65"/>
      <c r="AC244" s="65"/>
      <c r="AD244" s="65"/>
      <c r="AE244" s="67">
        <f t="shared" si="147"/>
        <v>0</v>
      </c>
      <c r="AF244" s="65"/>
      <c r="AG244" s="67"/>
      <c r="AH244" s="67">
        <f t="shared" si="171"/>
        <v>0</v>
      </c>
      <c r="AI244" s="66">
        <f t="shared" si="171"/>
        <v>0</v>
      </c>
      <c r="AJ244" s="67"/>
      <c r="AK244" s="66" t="e">
        <f t="shared" si="156"/>
        <v>#DIV/0!</v>
      </c>
      <c r="AL244" s="65"/>
      <c r="AM244" s="65"/>
      <c r="AN244" s="65"/>
      <c r="AO244" s="67">
        <f t="shared" si="180"/>
        <v>0</v>
      </c>
      <c r="AP244" s="66">
        <f t="shared" si="172"/>
        <v>0</v>
      </c>
      <c r="AQ244" s="65"/>
      <c r="AR244" s="67">
        <f t="shared" si="149"/>
        <v>0</v>
      </c>
      <c r="AS244" s="65" t="e">
        <f t="shared" si="157"/>
        <v>#DIV/0!</v>
      </c>
      <c r="AT244" s="68">
        <f t="shared" si="150"/>
        <v>0</v>
      </c>
      <c r="AU244" s="68">
        <f t="shared" si="158"/>
        <v>0</v>
      </c>
      <c r="AV244" s="8"/>
      <c r="AW244" s="8"/>
      <c r="AX244" s="8"/>
      <c r="AY244" s="8"/>
      <c r="AZ244" s="8"/>
      <c r="BA244" s="8"/>
      <c r="BB244" s="8"/>
    </row>
    <row r="245" spans="1:54" ht="57.75" customHeight="1">
      <c r="A245" s="104" t="s">
        <v>357</v>
      </c>
      <c r="B245" s="94" t="s">
        <v>358</v>
      </c>
      <c r="C245" s="56" t="s">
        <v>871</v>
      </c>
      <c r="D245" s="140"/>
      <c r="E245" s="140"/>
      <c r="F245" s="140"/>
      <c r="G245" s="140"/>
      <c r="H245" s="140"/>
      <c r="I245" s="140">
        <v>38.5</v>
      </c>
      <c r="J245" s="78">
        <f t="shared" si="181"/>
        <v>38.5</v>
      </c>
      <c r="K245" s="140"/>
      <c r="L245" s="78"/>
      <c r="M245" s="63"/>
      <c r="N245" s="140">
        <v>24.4</v>
      </c>
      <c r="O245" s="140"/>
      <c r="P245" s="140">
        <v>15</v>
      </c>
      <c r="Q245" s="78">
        <f>N245+O245+P245</f>
        <v>39.4</v>
      </c>
      <c r="R245" s="140"/>
      <c r="S245" s="63"/>
      <c r="T245" s="140"/>
      <c r="U245" s="62">
        <f t="shared" si="155"/>
        <v>77.9</v>
      </c>
      <c r="V245" s="78"/>
      <c r="W245" s="78"/>
      <c r="X245" s="78"/>
      <c r="Y245" s="63"/>
      <c r="Z245" s="64"/>
      <c r="AA245" s="65"/>
      <c r="AB245" s="65"/>
      <c r="AC245" s="65"/>
      <c r="AD245" s="65">
        <v>59.6</v>
      </c>
      <c r="AE245" s="67">
        <f t="shared" si="147"/>
        <v>59.6</v>
      </c>
      <c r="AF245" s="65"/>
      <c r="AG245" s="67"/>
      <c r="AH245" s="67">
        <f t="shared" si="171"/>
        <v>137.5</v>
      </c>
      <c r="AI245" s="66"/>
      <c r="AJ245" s="67"/>
      <c r="AK245" s="66" t="e">
        <f t="shared" si="156"/>
        <v>#DIV/0!</v>
      </c>
      <c r="AL245" s="65"/>
      <c r="AM245" s="65"/>
      <c r="AN245" s="65"/>
      <c r="AO245" s="67"/>
      <c r="AP245" s="66">
        <f t="shared" si="172"/>
        <v>0</v>
      </c>
      <c r="AQ245" s="65"/>
      <c r="AR245" s="67">
        <f t="shared" si="149"/>
        <v>137.5</v>
      </c>
      <c r="AS245" s="65" t="e">
        <f t="shared" si="157"/>
        <v>#DIV/0!</v>
      </c>
      <c r="AT245" s="68">
        <f t="shared" si="150"/>
        <v>12.5</v>
      </c>
      <c r="AU245" s="68">
        <f t="shared" si="158"/>
        <v>150</v>
      </c>
      <c r="AV245" s="8"/>
      <c r="AW245" s="8"/>
      <c r="AX245" s="8"/>
      <c r="AY245" s="8"/>
      <c r="AZ245" s="8"/>
      <c r="BA245" s="8"/>
      <c r="BB245" s="8"/>
    </row>
    <row r="246" spans="1:54" ht="92.25" customHeight="1">
      <c r="A246" s="104" t="s">
        <v>359</v>
      </c>
      <c r="B246" s="162" t="s">
        <v>360</v>
      </c>
      <c r="C246" s="56" t="s">
        <v>871</v>
      </c>
      <c r="D246" s="140">
        <f>SUM(D247:D254)</f>
        <v>3614.7</v>
      </c>
      <c r="E246" s="140">
        <f>SUM(E247:E254)</f>
        <v>2533.6</v>
      </c>
      <c r="F246" s="140">
        <f>SUM(F247:F254)</f>
        <v>3614.7</v>
      </c>
      <c r="G246" s="140">
        <f>+G251+G247+G248+G249+G250+G252+G253+G254</f>
        <v>57.3</v>
      </c>
      <c r="H246" s="140">
        <f>+H251+H247+H248+H249+H250+H252+H253+H254</f>
        <v>212.5</v>
      </c>
      <c r="I246" s="140">
        <f>+I251+I247+I248+I249+I250+I252+I253+I254</f>
        <v>190</v>
      </c>
      <c r="J246" s="140">
        <f>+J251+J247+J248+J249+J250+J252+J253+J254</f>
        <v>459.79999999999995</v>
      </c>
      <c r="K246" s="140"/>
      <c r="L246" s="78" t="e">
        <f>J246/K246*100</f>
        <v>#DIV/0!</v>
      </c>
      <c r="M246" s="63">
        <f>J246/F246*100</f>
        <v>12.720281074501342</v>
      </c>
      <c r="N246" s="140">
        <f>+N251+N247+N248+N249+N250+N252+N253+N254</f>
        <v>178.9</v>
      </c>
      <c r="O246" s="140">
        <f>+O251+O247+O248+O249+O250+O252+O253+O254</f>
        <v>252.3</v>
      </c>
      <c r="P246" s="140">
        <f>+P251+P247+P248+P249+P250+P252+P253+P254</f>
        <v>504</v>
      </c>
      <c r="Q246" s="140">
        <f>+Q251+Q247+Q248+Q249+Q250+Q252+Q253+Q254</f>
        <v>935.2</v>
      </c>
      <c r="R246" s="140"/>
      <c r="S246" s="63">
        <f>Q246/F246*100</f>
        <v>25.87213323374001</v>
      </c>
      <c r="T246" s="140">
        <f>+T251+T252+T247+T253+T254+T250+T249</f>
        <v>0</v>
      </c>
      <c r="U246" s="62">
        <f t="shared" si="155"/>
        <v>1395</v>
      </c>
      <c r="V246" s="78">
        <f t="shared" si="155"/>
        <v>0</v>
      </c>
      <c r="W246" s="140"/>
      <c r="X246" s="78"/>
      <c r="Y246" s="63">
        <f>U246/F246*100</f>
        <v>38.59241430824135</v>
      </c>
      <c r="Z246" s="64" t="e">
        <f aca="true" t="shared" si="182" ref="Z246:Z254">U246/V246*100</f>
        <v>#DIV/0!</v>
      </c>
      <c r="AA246" s="65">
        <f>U246/F246*100</f>
        <v>38.59241430824135</v>
      </c>
      <c r="AB246" s="117">
        <f>+AB251+AB247+AB248+AB249+AB250+AB252+AB253+AB254</f>
        <v>431.5</v>
      </c>
      <c r="AC246" s="117">
        <f>+AC251+AC247+AC248+AC249+AC250+AC252+AC253+AC254</f>
        <v>343.4</v>
      </c>
      <c r="AD246" s="117">
        <f>+AD251+AD247+AD248+AD249+AD250+AD252+AD253+AD254</f>
        <v>200.79999999999998</v>
      </c>
      <c r="AE246" s="117">
        <f>+AE251+AE247+AE248+AE249+AE250+AE252+AE253+AE254</f>
        <v>975.7</v>
      </c>
      <c r="AF246" s="117">
        <f>SUM(AF247:AF254)</f>
        <v>0</v>
      </c>
      <c r="AG246" s="66" t="e">
        <f>AE246/AF246*100</f>
        <v>#DIV/0!</v>
      </c>
      <c r="AH246" s="67">
        <f t="shared" si="171"/>
        <v>2370.7</v>
      </c>
      <c r="AI246" s="66">
        <f t="shared" si="171"/>
        <v>0</v>
      </c>
      <c r="AJ246" s="67" t="e">
        <f>AH246/AI246*100</f>
        <v>#DIV/0!</v>
      </c>
      <c r="AK246" s="66">
        <f t="shared" si="156"/>
        <v>65.58497247351094</v>
      </c>
      <c r="AL246" s="117">
        <f>+AL251+AL252+AL247+AL253+AL254+AL250+AL249</f>
        <v>0</v>
      </c>
      <c r="AM246" s="117">
        <f>+AM251+AM252+AM247+AM253+AM254+AM250+AM249</f>
        <v>0</v>
      </c>
      <c r="AN246" s="117">
        <f>+AN251+AN252+AN247+AN253+AN254+AN250+AN249</f>
        <v>0</v>
      </c>
      <c r="AO246" s="117">
        <f>+AO251+AO252+AO247+AO253+AO254+AO250+AO249</f>
        <v>0</v>
      </c>
      <c r="AP246" s="66">
        <f t="shared" si="172"/>
        <v>3614.7</v>
      </c>
      <c r="AQ246" s="65"/>
      <c r="AR246" s="67">
        <f t="shared" si="149"/>
        <v>2370.7</v>
      </c>
      <c r="AS246" s="65">
        <f t="shared" si="157"/>
        <v>65.58497247351094</v>
      </c>
      <c r="AT246" s="68">
        <f t="shared" si="150"/>
        <v>215.5181818181818</v>
      </c>
      <c r="AU246" s="68">
        <f t="shared" si="158"/>
        <v>2586.2181818181816</v>
      </c>
      <c r="AV246" s="8"/>
      <c r="AW246" s="8"/>
      <c r="AX246" s="8"/>
      <c r="AY246" s="8"/>
      <c r="AZ246" s="8"/>
      <c r="BA246" s="8"/>
      <c r="BB246" s="8"/>
    </row>
    <row r="247" spans="1:54" ht="30.75" customHeight="1">
      <c r="A247" s="104" t="s">
        <v>361</v>
      </c>
      <c r="B247" s="94" t="s">
        <v>362</v>
      </c>
      <c r="C247" s="56" t="s">
        <v>871</v>
      </c>
      <c r="D247" s="79">
        <v>385</v>
      </c>
      <c r="E247" s="79">
        <v>487.1</v>
      </c>
      <c r="F247" s="79">
        <v>385</v>
      </c>
      <c r="G247" s="140">
        <v>9</v>
      </c>
      <c r="H247" s="140">
        <v>6</v>
      </c>
      <c r="I247" s="140">
        <v>4</v>
      </c>
      <c r="J247" s="78">
        <f t="shared" si="181"/>
        <v>19</v>
      </c>
      <c r="K247" s="140"/>
      <c r="L247" s="78" t="e">
        <f aca="true" t="shared" si="183" ref="L247:L254">J247/K247*100</f>
        <v>#DIV/0!</v>
      </c>
      <c r="M247" s="63">
        <f>J247/F247*100</f>
        <v>4.935064935064935</v>
      </c>
      <c r="N247" s="140"/>
      <c r="O247" s="140">
        <v>54</v>
      </c>
      <c r="P247" s="140">
        <v>-9</v>
      </c>
      <c r="Q247" s="78">
        <f t="shared" si="173"/>
        <v>45</v>
      </c>
      <c r="R247" s="140"/>
      <c r="S247" s="63">
        <f>Q247/F247*100</f>
        <v>11.688311688311687</v>
      </c>
      <c r="T247" s="140"/>
      <c r="U247" s="62">
        <f t="shared" si="155"/>
        <v>64</v>
      </c>
      <c r="V247" s="78">
        <f t="shared" si="155"/>
        <v>0</v>
      </c>
      <c r="W247" s="78"/>
      <c r="X247" s="78"/>
      <c r="Y247" s="63">
        <f>U247/F247*100</f>
        <v>16.623376623376622</v>
      </c>
      <c r="Z247" s="64" t="e">
        <f t="shared" si="182"/>
        <v>#DIV/0!</v>
      </c>
      <c r="AA247" s="65">
        <f>U247/F247*100</f>
        <v>16.623376623376622</v>
      </c>
      <c r="AB247" s="65"/>
      <c r="AC247" s="65">
        <v>10</v>
      </c>
      <c r="AD247" s="65">
        <v>36</v>
      </c>
      <c r="AE247" s="67">
        <f t="shared" si="147"/>
        <v>46</v>
      </c>
      <c r="AF247" s="65"/>
      <c r="AG247" s="67"/>
      <c r="AH247" s="67">
        <f t="shared" si="171"/>
        <v>110</v>
      </c>
      <c r="AI247" s="66">
        <f t="shared" si="171"/>
        <v>0</v>
      </c>
      <c r="AJ247" s="67" t="e">
        <f>AH247/AI247*100</f>
        <v>#DIV/0!</v>
      </c>
      <c r="AK247" s="66">
        <f t="shared" si="156"/>
        <v>28.57142857142857</v>
      </c>
      <c r="AL247" s="65"/>
      <c r="AM247" s="65"/>
      <c r="AN247" s="65"/>
      <c r="AO247" s="67">
        <f t="shared" si="180"/>
        <v>0</v>
      </c>
      <c r="AP247" s="66">
        <f t="shared" si="172"/>
        <v>385</v>
      </c>
      <c r="AQ247" s="65"/>
      <c r="AR247" s="67">
        <f t="shared" si="149"/>
        <v>110</v>
      </c>
      <c r="AS247" s="65">
        <f t="shared" si="157"/>
        <v>28.57142857142857</v>
      </c>
      <c r="AT247" s="68">
        <f t="shared" si="150"/>
        <v>10</v>
      </c>
      <c r="AU247" s="68">
        <f t="shared" si="158"/>
        <v>120</v>
      </c>
      <c r="AV247" s="8"/>
      <c r="AW247" s="8"/>
      <c r="AX247" s="8"/>
      <c r="AY247" s="8"/>
      <c r="AZ247" s="8"/>
      <c r="BA247" s="8"/>
      <c r="BB247" s="8"/>
    </row>
    <row r="248" spans="1:54" ht="24" customHeight="1" hidden="1">
      <c r="A248" s="104" t="s">
        <v>363</v>
      </c>
      <c r="B248" s="94" t="s">
        <v>364</v>
      </c>
      <c r="C248" s="56" t="s">
        <v>871</v>
      </c>
      <c r="D248" s="163"/>
      <c r="E248" s="163"/>
      <c r="F248" s="163"/>
      <c r="G248" s="140"/>
      <c r="H248" s="140"/>
      <c r="I248" s="140"/>
      <c r="J248" s="78">
        <f t="shared" si="181"/>
        <v>0</v>
      </c>
      <c r="K248" s="140"/>
      <c r="L248" s="78" t="e">
        <f t="shared" si="183"/>
        <v>#DIV/0!</v>
      </c>
      <c r="M248" s="63" t="e">
        <f>J248/F248*100</f>
        <v>#DIV/0!</v>
      </c>
      <c r="N248" s="140"/>
      <c r="O248" s="140"/>
      <c r="P248" s="140"/>
      <c r="Q248" s="78">
        <f t="shared" si="173"/>
        <v>0</v>
      </c>
      <c r="R248" s="140"/>
      <c r="S248" s="63" t="e">
        <f>Q248/F248*100</f>
        <v>#DIV/0!</v>
      </c>
      <c r="T248" s="140"/>
      <c r="U248" s="62">
        <f t="shared" si="155"/>
        <v>0</v>
      </c>
      <c r="V248" s="78">
        <f t="shared" si="155"/>
        <v>0</v>
      </c>
      <c r="W248" s="78"/>
      <c r="X248" s="78"/>
      <c r="Y248" s="63" t="e">
        <f>U248/F248*100</f>
        <v>#DIV/0!</v>
      </c>
      <c r="Z248" s="64" t="e">
        <f t="shared" si="182"/>
        <v>#DIV/0!</v>
      </c>
      <c r="AA248" s="65"/>
      <c r="AB248" s="65"/>
      <c r="AC248" s="65"/>
      <c r="AD248" s="65"/>
      <c r="AE248" s="67">
        <f t="shared" si="147"/>
        <v>0</v>
      </c>
      <c r="AF248" s="65"/>
      <c r="AG248" s="67"/>
      <c r="AH248" s="67">
        <f t="shared" si="171"/>
        <v>0</v>
      </c>
      <c r="AI248" s="66">
        <f t="shared" si="171"/>
        <v>0</v>
      </c>
      <c r="AJ248" s="67"/>
      <c r="AK248" s="66" t="e">
        <f t="shared" si="156"/>
        <v>#DIV/0!</v>
      </c>
      <c r="AL248" s="65"/>
      <c r="AM248" s="65"/>
      <c r="AN248" s="65"/>
      <c r="AO248" s="67">
        <f t="shared" si="180"/>
        <v>0</v>
      </c>
      <c r="AP248" s="66">
        <f t="shared" si="172"/>
        <v>0</v>
      </c>
      <c r="AQ248" s="65"/>
      <c r="AR248" s="67">
        <f t="shared" si="149"/>
        <v>0</v>
      </c>
      <c r="AS248" s="65" t="e">
        <f t="shared" si="157"/>
        <v>#DIV/0!</v>
      </c>
      <c r="AT248" s="68">
        <f t="shared" si="150"/>
        <v>0</v>
      </c>
      <c r="AU248" s="68">
        <f t="shared" si="158"/>
        <v>0</v>
      </c>
      <c r="AV248" s="8"/>
      <c r="AW248" s="8"/>
      <c r="AX248" s="8"/>
      <c r="AY248" s="8"/>
      <c r="AZ248" s="8"/>
      <c r="BA248" s="8"/>
      <c r="BB248" s="8"/>
    </row>
    <row r="249" spans="1:54" ht="39" customHeight="1">
      <c r="A249" s="104" t="s">
        <v>365</v>
      </c>
      <c r="B249" s="94" t="s">
        <v>366</v>
      </c>
      <c r="C249" s="56" t="s">
        <v>871</v>
      </c>
      <c r="D249" s="163">
        <v>600</v>
      </c>
      <c r="E249" s="163">
        <v>400</v>
      </c>
      <c r="F249" s="163">
        <v>600</v>
      </c>
      <c r="G249" s="140"/>
      <c r="H249" s="140">
        <v>3</v>
      </c>
      <c r="I249" s="140">
        <v>3</v>
      </c>
      <c r="J249" s="78">
        <f t="shared" si="181"/>
        <v>6</v>
      </c>
      <c r="K249" s="140"/>
      <c r="L249" s="78" t="e">
        <f t="shared" si="183"/>
        <v>#DIV/0!</v>
      </c>
      <c r="M249" s="63">
        <f>J249/F249*100</f>
        <v>1</v>
      </c>
      <c r="N249" s="140"/>
      <c r="O249" s="140">
        <v>24</v>
      </c>
      <c r="P249" s="140">
        <v>51.5</v>
      </c>
      <c r="Q249" s="78">
        <f t="shared" si="173"/>
        <v>75.5</v>
      </c>
      <c r="R249" s="140"/>
      <c r="S249" s="63">
        <f>Q249/F249*100</f>
        <v>12.583333333333332</v>
      </c>
      <c r="T249" s="140"/>
      <c r="U249" s="62">
        <f t="shared" si="155"/>
        <v>81.5</v>
      </c>
      <c r="V249" s="78">
        <f t="shared" si="155"/>
        <v>0</v>
      </c>
      <c r="W249" s="78"/>
      <c r="X249" s="78"/>
      <c r="Y249" s="63">
        <f>U249/F249*100</f>
        <v>13.583333333333334</v>
      </c>
      <c r="Z249" s="64" t="e">
        <f t="shared" si="182"/>
        <v>#DIV/0!</v>
      </c>
      <c r="AA249" s="65">
        <f aca="true" t="shared" si="184" ref="AA249:AA254">U249/F249*100</f>
        <v>13.583333333333334</v>
      </c>
      <c r="AB249" s="65">
        <v>49.5</v>
      </c>
      <c r="AC249" s="65">
        <v>89.4</v>
      </c>
      <c r="AD249" s="65">
        <v>22.6</v>
      </c>
      <c r="AE249" s="67">
        <f t="shared" si="147"/>
        <v>161.5</v>
      </c>
      <c r="AF249" s="65"/>
      <c r="AG249" s="67"/>
      <c r="AH249" s="67">
        <f t="shared" si="171"/>
        <v>243</v>
      </c>
      <c r="AI249" s="66">
        <f t="shared" si="171"/>
        <v>0</v>
      </c>
      <c r="AJ249" s="67" t="e">
        <f aca="true" t="shared" si="185" ref="AJ249:AJ254">AH249/AI249*100</f>
        <v>#DIV/0!</v>
      </c>
      <c r="AK249" s="66">
        <f t="shared" si="156"/>
        <v>40.5</v>
      </c>
      <c r="AL249" s="65"/>
      <c r="AM249" s="65"/>
      <c r="AN249" s="65"/>
      <c r="AO249" s="67">
        <f t="shared" si="180"/>
        <v>0</v>
      </c>
      <c r="AP249" s="66">
        <f t="shared" si="172"/>
        <v>600</v>
      </c>
      <c r="AQ249" s="65"/>
      <c r="AR249" s="67">
        <f t="shared" si="149"/>
        <v>243</v>
      </c>
      <c r="AS249" s="65">
        <f t="shared" si="157"/>
        <v>40.5</v>
      </c>
      <c r="AT249" s="68">
        <f t="shared" si="150"/>
        <v>22.09090909090909</v>
      </c>
      <c r="AU249" s="68">
        <f t="shared" si="158"/>
        <v>265.09090909090907</v>
      </c>
      <c r="AV249" s="8"/>
      <c r="AW249" s="8"/>
      <c r="AX249" s="8"/>
      <c r="AY249" s="8"/>
      <c r="AZ249" s="8"/>
      <c r="BA249" s="8"/>
      <c r="BB249" s="8"/>
    </row>
    <row r="250" spans="1:54" ht="27.75" customHeight="1">
      <c r="A250" s="104" t="s">
        <v>367</v>
      </c>
      <c r="B250" s="94" t="s">
        <v>368</v>
      </c>
      <c r="C250" s="56" t="s">
        <v>871</v>
      </c>
      <c r="D250" s="79"/>
      <c r="E250" s="79">
        <v>174</v>
      </c>
      <c r="F250" s="79"/>
      <c r="G250" s="140"/>
      <c r="H250" s="140"/>
      <c r="I250" s="140"/>
      <c r="J250" s="78">
        <f t="shared" si="181"/>
        <v>0</v>
      </c>
      <c r="K250" s="140"/>
      <c r="L250" s="78" t="e">
        <f t="shared" si="183"/>
        <v>#DIV/0!</v>
      </c>
      <c r="M250" s="63"/>
      <c r="N250" s="140"/>
      <c r="O250" s="140"/>
      <c r="P250" s="140"/>
      <c r="Q250" s="78"/>
      <c r="R250" s="140"/>
      <c r="S250" s="63"/>
      <c r="T250" s="140"/>
      <c r="U250" s="62">
        <f t="shared" si="155"/>
        <v>0</v>
      </c>
      <c r="V250" s="78">
        <f t="shared" si="155"/>
        <v>0</v>
      </c>
      <c r="W250" s="78"/>
      <c r="X250" s="78"/>
      <c r="Y250" s="63"/>
      <c r="Z250" s="64" t="e">
        <f t="shared" si="182"/>
        <v>#DIV/0!</v>
      </c>
      <c r="AA250" s="65" t="e">
        <f t="shared" si="184"/>
        <v>#DIV/0!</v>
      </c>
      <c r="AB250" s="65"/>
      <c r="AC250" s="65"/>
      <c r="AD250" s="65"/>
      <c r="AE250" s="67">
        <f t="shared" si="147"/>
        <v>0</v>
      </c>
      <c r="AF250" s="65"/>
      <c r="AG250" s="67"/>
      <c r="AH250" s="67">
        <f t="shared" si="171"/>
        <v>0</v>
      </c>
      <c r="AI250" s="66">
        <f t="shared" si="171"/>
        <v>0</v>
      </c>
      <c r="AJ250" s="67" t="e">
        <f t="shared" si="185"/>
        <v>#DIV/0!</v>
      </c>
      <c r="AK250" s="66" t="e">
        <f t="shared" si="156"/>
        <v>#DIV/0!</v>
      </c>
      <c r="AL250" s="65"/>
      <c r="AM250" s="65"/>
      <c r="AN250" s="65"/>
      <c r="AO250" s="67">
        <f t="shared" si="180"/>
        <v>0</v>
      </c>
      <c r="AP250" s="66">
        <f t="shared" si="172"/>
        <v>0</v>
      </c>
      <c r="AQ250" s="65"/>
      <c r="AR250" s="67">
        <f t="shared" si="149"/>
        <v>0</v>
      </c>
      <c r="AS250" s="65" t="e">
        <f t="shared" si="157"/>
        <v>#DIV/0!</v>
      </c>
      <c r="AT250" s="68">
        <f t="shared" si="150"/>
        <v>0</v>
      </c>
      <c r="AU250" s="68">
        <f t="shared" si="158"/>
        <v>0</v>
      </c>
      <c r="AV250" s="8"/>
      <c r="AW250" s="8"/>
      <c r="AX250" s="8"/>
      <c r="AY250" s="8"/>
      <c r="AZ250" s="8"/>
      <c r="BA250" s="8"/>
      <c r="BB250" s="8"/>
    </row>
    <row r="251" spans="1:54" ht="39.75" customHeight="1">
      <c r="A251" s="104" t="s">
        <v>369</v>
      </c>
      <c r="B251" s="94" t="s">
        <v>370</v>
      </c>
      <c r="C251" s="56" t="s">
        <v>871</v>
      </c>
      <c r="D251" s="79">
        <v>2090</v>
      </c>
      <c r="E251" s="79">
        <v>1069.6</v>
      </c>
      <c r="F251" s="79">
        <v>2090</v>
      </c>
      <c r="G251" s="140">
        <v>33.8</v>
      </c>
      <c r="H251" s="140">
        <v>102.2</v>
      </c>
      <c r="I251" s="140">
        <v>139.2</v>
      </c>
      <c r="J251" s="78">
        <f t="shared" si="181"/>
        <v>275.2</v>
      </c>
      <c r="K251" s="78"/>
      <c r="L251" s="78" t="e">
        <f t="shared" si="183"/>
        <v>#DIV/0!</v>
      </c>
      <c r="M251" s="63">
        <f>J251/F251*100</f>
        <v>13.167464114832535</v>
      </c>
      <c r="N251" s="140">
        <v>153.6</v>
      </c>
      <c r="O251" s="140">
        <v>130.9</v>
      </c>
      <c r="P251" s="140">
        <v>333.7</v>
      </c>
      <c r="Q251" s="78">
        <f t="shared" si="173"/>
        <v>618.2</v>
      </c>
      <c r="R251" s="140"/>
      <c r="S251" s="63">
        <f>Q251/F251*100</f>
        <v>29.578947368421055</v>
      </c>
      <c r="T251" s="140"/>
      <c r="U251" s="62">
        <f t="shared" si="155"/>
        <v>893.4000000000001</v>
      </c>
      <c r="V251" s="78">
        <f t="shared" si="155"/>
        <v>0</v>
      </c>
      <c r="W251" s="78"/>
      <c r="X251" s="78"/>
      <c r="Y251" s="63">
        <f>U251/F251*100</f>
        <v>42.746411483253596</v>
      </c>
      <c r="Z251" s="64" t="e">
        <f t="shared" si="182"/>
        <v>#DIV/0!</v>
      </c>
      <c r="AA251" s="65">
        <f t="shared" si="184"/>
        <v>42.746411483253596</v>
      </c>
      <c r="AB251" s="65">
        <v>324.6</v>
      </c>
      <c r="AC251" s="65">
        <v>113.5</v>
      </c>
      <c r="AD251" s="65">
        <v>40.6</v>
      </c>
      <c r="AE251" s="67">
        <f t="shared" si="147"/>
        <v>478.70000000000005</v>
      </c>
      <c r="AF251" s="65"/>
      <c r="AG251" s="67"/>
      <c r="AH251" s="67">
        <f t="shared" si="171"/>
        <v>1372.1000000000001</v>
      </c>
      <c r="AI251" s="66">
        <f t="shared" si="171"/>
        <v>0</v>
      </c>
      <c r="AJ251" s="67" t="e">
        <f t="shared" si="185"/>
        <v>#DIV/0!</v>
      </c>
      <c r="AK251" s="66">
        <f t="shared" si="156"/>
        <v>65.65071770334929</v>
      </c>
      <c r="AL251" s="65"/>
      <c r="AM251" s="65"/>
      <c r="AN251" s="65"/>
      <c r="AO251" s="67">
        <f t="shared" si="180"/>
        <v>0</v>
      </c>
      <c r="AP251" s="66">
        <f t="shared" si="172"/>
        <v>2090</v>
      </c>
      <c r="AQ251" s="65"/>
      <c r="AR251" s="67">
        <f t="shared" si="149"/>
        <v>1372.1000000000001</v>
      </c>
      <c r="AS251" s="65">
        <f t="shared" si="157"/>
        <v>65.65071770334929</v>
      </c>
      <c r="AT251" s="68">
        <f t="shared" si="150"/>
        <v>124.73636363636365</v>
      </c>
      <c r="AU251" s="68">
        <f t="shared" si="158"/>
        <v>1496.8363636363638</v>
      </c>
      <c r="AV251" s="8"/>
      <c r="AW251" s="8"/>
      <c r="AX251" s="8"/>
      <c r="AY251" s="8"/>
      <c r="AZ251" s="8"/>
      <c r="BA251" s="8"/>
      <c r="BB251" s="8"/>
    </row>
    <row r="252" spans="1:54" ht="28.5" customHeight="1">
      <c r="A252" s="104" t="s">
        <v>371</v>
      </c>
      <c r="B252" s="94" t="s">
        <v>372</v>
      </c>
      <c r="C252" s="56" t="s">
        <v>871</v>
      </c>
      <c r="D252" s="79">
        <v>539.7</v>
      </c>
      <c r="E252" s="79">
        <v>84</v>
      </c>
      <c r="F252" s="79">
        <v>539.7</v>
      </c>
      <c r="G252" s="140">
        <v>14.5</v>
      </c>
      <c r="H252" s="140">
        <v>101.3</v>
      </c>
      <c r="I252" s="140">
        <v>43.8</v>
      </c>
      <c r="J252" s="78">
        <f t="shared" si="181"/>
        <v>159.6</v>
      </c>
      <c r="K252" s="78"/>
      <c r="L252" s="78" t="e">
        <f t="shared" si="183"/>
        <v>#DIV/0!</v>
      </c>
      <c r="M252" s="63">
        <f>J252/F252*100</f>
        <v>29.57198443579766</v>
      </c>
      <c r="N252" s="140">
        <v>25.3</v>
      </c>
      <c r="O252" s="140">
        <v>43.4</v>
      </c>
      <c r="P252" s="140">
        <v>127.8</v>
      </c>
      <c r="Q252" s="78">
        <f t="shared" si="173"/>
        <v>196.5</v>
      </c>
      <c r="R252" s="140"/>
      <c r="S252" s="63">
        <f>Q252/F252*100</f>
        <v>36.40911617565314</v>
      </c>
      <c r="T252" s="140"/>
      <c r="U252" s="62">
        <f t="shared" si="155"/>
        <v>356.1</v>
      </c>
      <c r="V252" s="78">
        <f t="shared" si="155"/>
        <v>0</v>
      </c>
      <c r="W252" s="78"/>
      <c r="X252" s="78"/>
      <c r="Y252" s="63">
        <f>U252/F252*100</f>
        <v>65.9811006114508</v>
      </c>
      <c r="Z252" s="64" t="e">
        <f t="shared" si="182"/>
        <v>#DIV/0!</v>
      </c>
      <c r="AA252" s="65">
        <f t="shared" si="184"/>
        <v>65.9811006114508</v>
      </c>
      <c r="AB252" s="65">
        <v>57.4</v>
      </c>
      <c r="AC252" s="65">
        <v>130.5</v>
      </c>
      <c r="AD252" s="65">
        <v>101.6</v>
      </c>
      <c r="AE252" s="67">
        <f t="shared" si="147"/>
        <v>289.5</v>
      </c>
      <c r="AF252" s="65"/>
      <c r="AG252" s="67"/>
      <c r="AH252" s="67">
        <f t="shared" si="171"/>
        <v>645.6</v>
      </c>
      <c r="AI252" s="66">
        <f t="shared" si="171"/>
        <v>0</v>
      </c>
      <c r="AJ252" s="67" t="e">
        <f t="shared" si="185"/>
        <v>#DIV/0!</v>
      </c>
      <c r="AK252" s="66">
        <f t="shared" si="156"/>
        <v>119.62201222901612</v>
      </c>
      <c r="AL252" s="65"/>
      <c r="AM252" s="65"/>
      <c r="AN252" s="65"/>
      <c r="AO252" s="67">
        <f t="shared" si="180"/>
        <v>0</v>
      </c>
      <c r="AP252" s="66">
        <f t="shared" si="172"/>
        <v>539.7</v>
      </c>
      <c r="AQ252" s="65"/>
      <c r="AR252" s="67">
        <f t="shared" si="149"/>
        <v>645.6</v>
      </c>
      <c r="AS252" s="65">
        <f t="shared" si="157"/>
        <v>119.62201222901612</v>
      </c>
      <c r="AT252" s="68">
        <f t="shared" si="150"/>
        <v>58.690909090909095</v>
      </c>
      <c r="AU252" s="68">
        <f t="shared" si="158"/>
        <v>704.2909090909092</v>
      </c>
      <c r="AV252" s="8"/>
      <c r="AW252" s="8"/>
      <c r="AX252" s="8"/>
      <c r="AY252" s="8"/>
      <c r="AZ252" s="8"/>
      <c r="BA252" s="8"/>
      <c r="BB252" s="8"/>
    </row>
    <row r="253" spans="1:54" ht="1.5" customHeight="1" hidden="1">
      <c r="A253" s="104" t="s">
        <v>373</v>
      </c>
      <c r="B253" s="94" t="s">
        <v>374</v>
      </c>
      <c r="C253" s="56" t="s">
        <v>871</v>
      </c>
      <c r="D253" s="79"/>
      <c r="E253" s="79">
        <v>188.9</v>
      </c>
      <c r="F253" s="79"/>
      <c r="G253" s="140"/>
      <c r="H253" s="140"/>
      <c r="I253" s="140"/>
      <c r="J253" s="78"/>
      <c r="K253" s="78"/>
      <c r="L253" s="78" t="e">
        <f t="shared" si="183"/>
        <v>#DIV/0!</v>
      </c>
      <c r="M253" s="63" t="e">
        <f>J253/F253*100</f>
        <v>#DIV/0!</v>
      </c>
      <c r="N253" s="140"/>
      <c r="O253" s="140"/>
      <c r="P253" s="140"/>
      <c r="Q253" s="78"/>
      <c r="R253" s="140"/>
      <c r="S253" s="63" t="e">
        <f>Q253/F253*100</f>
        <v>#DIV/0!</v>
      </c>
      <c r="T253" s="140"/>
      <c r="U253" s="62">
        <f t="shared" si="155"/>
        <v>0</v>
      </c>
      <c r="V253" s="78">
        <f t="shared" si="155"/>
        <v>0</v>
      </c>
      <c r="W253" s="78"/>
      <c r="X253" s="78"/>
      <c r="Y253" s="63" t="e">
        <f>U253/F253*100</f>
        <v>#DIV/0!</v>
      </c>
      <c r="Z253" s="64" t="e">
        <f t="shared" si="182"/>
        <v>#DIV/0!</v>
      </c>
      <c r="AA253" s="65" t="e">
        <f t="shared" si="184"/>
        <v>#DIV/0!</v>
      </c>
      <c r="AB253" s="65"/>
      <c r="AC253" s="65"/>
      <c r="AD253" s="65"/>
      <c r="AE253" s="67"/>
      <c r="AF253" s="65"/>
      <c r="AG253" s="67"/>
      <c r="AH253" s="67">
        <f t="shared" si="171"/>
        <v>0</v>
      </c>
      <c r="AI253" s="66">
        <f t="shared" si="171"/>
        <v>0</v>
      </c>
      <c r="AJ253" s="67" t="e">
        <f t="shared" si="185"/>
        <v>#DIV/0!</v>
      </c>
      <c r="AK253" s="66" t="e">
        <f t="shared" si="156"/>
        <v>#DIV/0!</v>
      </c>
      <c r="AL253" s="65"/>
      <c r="AM253" s="65"/>
      <c r="AN253" s="65"/>
      <c r="AO253" s="67">
        <f t="shared" si="180"/>
        <v>0</v>
      </c>
      <c r="AP253" s="66">
        <f t="shared" si="172"/>
        <v>0</v>
      </c>
      <c r="AQ253" s="65"/>
      <c r="AR253" s="67">
        <f t="shared" si="149"/>
        <v>0</v>
      </c>
      <c r="AS253" s="65" t="e">
        <f t="shared" si="157"/>
        <v>#DIV/0!</v>
      </c>
      <c r="AT253" s="68">
        <f t="shared" si="150"/>
        <v>0</v>
      </c>
      <c r="AU253" s="68">
        <f t="shared" si="158"/>
        <v>0</v>
      </c>
      <c r="AV253" s="8"/>
      <c r="AW253" s="8"/>
      <c r="AX253" s="8"/>
      <c r="AY253" s="8"/>
      <c r="AZ253" s="8"/>
      <c r="BA253" s="8"/>
      <c r="BB253" s="8"/>
    </row>
    <row r="254" spans="1:54" ht="26.25" customHeight="1" hidden="1">
      <c r="A254" s="104" t="s">
        <v>375</v>
      </c>
      <c r="B254" s="94" t="s">
        <v>376</v>
      </c>
      <c r="C254" s="56" t="s">
        <v>871</v>
      </c>
      <c r="D254" s="79"/>
      <c r="E254" s="79">
        <v>130</v>
      </c>
      <c r="F254" s="79"/>
      <c r="G254" s="140"/>
      <c r="H254" s="140"/>
      <c r="I254" s="140"/>
      <c r="J254" s="78"/>
      <c r="K254" s="78"/>
      <c r="L254" s="78" t="e">
        <f t="shared" si="183"/>
        <v>#DIV/0!</v>
      </c>
      <c r="M254" s="63" t="e">
        <f>J254/F254*100</f>
        <v>#DIV/0!</v>
      </c>
      <c r="N254" s="140"/>
      <c r="O254" s="140"/>
      <c r="P254" s="140"/>
      <c r="Q254" s="78"/>
      <c r="R254" s="140"/>
      <c r="S254" s="63" t="e">
        <f>Q254/F254*100</f>
        <v>#DIV/0!</v>
      </c>
      <c r="T254" s="140"/>
      <c r="U254" s="62">
        <f t="shared" si="155"/>
        <v>0</v>
      </c>
      <c r="V254" s="78">
        <f t="shared" si="155"/>
        <v>0</v>
      </c>
      <c r="W254" s="78"/>
      <c r="X254" s="78"/>
      <c r="Y254" s="63" t="e">
        <f>U254/F254*100</f>
        <v>#DIV/0!</v>
      </c>
      <c r="Z254" s="64" t="e">
        <f t="shared" si="182"/>
        <v>#DIV/0!</v>
      </c>
      <c r="AA254" s="65" t="e">
        <f t="shared" si="184"/>
        <v>#DIV/0!</v>
      </c>
      <c r="AB254" s="65"/>
      <c r="AC254" s="65"/>
      <c r="AD254" s="65"/>
      <c r="AE254" s="67">
        <f t="shared" si="147"/>
        <v>0</v>
      </c>
      <c r="AF254" s="65"/>
      <c r="AG254" s="67"/>
      <c r="AH254" s="67">
        <f t="shared" si="171"/>
        <v>0</v>
      </c>
      <c r="AI254" s="66">
        <f>V254+AF254</f>
        <v>0</v>
      </c>
      <c r="AJ254" s="67" t="e">
        <f t="shared" si="185"/>
        <v>#DIV/0!</v>
      </c>
      <c r="AK254" s="66" t="e">
        <f t="shared" si="156"/>
        <v>#DIV/0!</v>
      </c>
      <c r="AL254" s="65"/>
      <c r="AM254" s="65"/>
      <c r="AN254" s="65"/>
      <c r="AO254" s="67">
        <f t="shared" si="180"/>
        <v>0</v>
      </c>
      <c r="AP254" s="66">
        <f t="shared" si="172"/>
        <v>0</v>
      </c>
      <c r="AQ254" s="65"/>
      <c r="AR254" s="67">
        <f t="shared" si="149"/>
        <v>0</v>
      </c>
      <c r="AS254" s="65" t="e">
        <f t="shared" si="157"/>
        <v>#DIV/0!</v>
      </c>
      <c r="AT254" s="68">
        <f t="shared" si="150"/>
        <v>0</v>
      </c>
      <c r="AU254" s="68">
        <f t="shared" si="158"/>
        <v>0</v>
      </c>
      <c r="AV254" s="8"/>
      <c r="AW254" s="8"/>
      <c r="AX254" s="8"/>
      <c r="AY254" s="8"/>
      <c r="AZ254" s="8"/>
      <c r="BA254" s="8"/>
      <c r="BB254" s="8"/>
    </row>
    <row r="255" spans="1:54" ht="26.25" customHeight="1">
      <c r="A255" s="104" t="s">
        <v>377</v>
      </c>
      <c r="B255" s="94" t="s">
        <v>378</v>
      </c>
      <c r="C255" s="56" t="s">
        <v>870</v>
      </c>
      <c r="D255" s="163"/>
      <c r="E255" s="163"/>
      <c r="F255" s="163"/>
      <c r="G255" s="140"/>
      <c r="H255" s="140"/>
      <c r="I255" s="140"/>
      <c r="J255" s="78">
        <f t="shared" si="181"/>
        <v>0</v>
      </c>
      <c r="K255" s="140"/>
      <c r="L255" s="78"/>
      <c r="M255" s="63"/>
      <c r="N255" s="140">
        <v>8.4</v>
      </c>
      <c r="O255" s="140">
        <v>31.4</v>
      </c>
      <c r="P255" s="140">
        <v>28.6</v>
      </c>
      <c r="Q255" s="78">
        <f t="shared" si="173"/>
        <v>68.4</v>
      </c>
      <c r="R255" s="140"/>
      <c r="S255" s="63"/>
      <c r="T255" s="140"/>
      <c r="U255" s="62">
        <f t="shared" si="155"/>
        <v>68.4</v>
      </c>
      <c r="V255" s="78">
        <f t="shared" si="155"/>
        <v>0</v>
      </c>
      <c r="W255" s="78"/>
      <c r="X255" s="78"/>
      <c r="Y255" s="63"/>
      <c r="Z255" s="64"/>
      <c r="AA255" s="65"/>
      <c r="AB255" s="65"/>
      <c r="AC255" s="65">
        <v>7.4</v>
      </c>
      <c r="AD255" s="65">
        <v>14.4</v>
      </c>
      <c r="AE255" s="67">
        <f t="shared" si="147"/>
        <v>21.8</v>
      </c>
      <c r="AF255" s="65"/>
      <c r="AG255" s="67"/>
      <c r="AH255" s="67">
        <f t="shared" si="171"/>
        <v>90.2</v>
      </c>
      <c r="AI255" s="66">
        <f>V255+AF255</f>
        <v>0</v>
      </c>
      <c r="AJ255" s="67"/>
      <c r="AK255" s="66" t="e">
        <f t="shared" si="156"/>
        <v>#DIV/0!</v>
      </c>
      <c r="AL255" s="65"/>
      <c r="AM255" s="65"/>
      <c r="AN255" s="65"/>
      <c r="AO255" s="67">
        <f t="shared" si="180"/>
        <v>0</v>
      </c>
      <c r="AP255" s="66">
        <f t="shared" si="172"/>
        <v>0</v>
      </c>
      <c r="AQ255" s="65"/>
      <c r="AR255" s="67">
        <f t="shared" si="149"/>
        <v>90.2</v>
      </c>
      <c r="AS255" s="65" t="e">
        <f t="shared" si="157"/>
        <v>#DIV/0!</v>
      </c>
      <c r="AT255" s="68">
        <f t="shared" si="150"/>
        <v>8.200000000000001</v>
      </c>
      <c r="AU255" s="68">
        <f t="shared" si="158"/>
        <v>98.4</v>
      </c>
      <c r="AV255" s="8"/>
      <c r="AW255" s="8"/>
      <c r="AX255" s="8"/>
      <c r="AY255" s="8"/>
      <c r="AZ255" s="8"/>
      <c r="BA255" s="8"/>
      <c r="BB255" s="8"/>
    </row>
    <row r="256" spans="1:54" ht="26.25" customHeight="1">
      <c r="A256" s="104" t="s">
        <v>379</v>
      </c>
      <c r="B256" s="94" t="s">
        <v>380</v>
      </c>
      <c r="C256" s="56" t="s">
        <v>870</v>
      </c>
      <c r="D256" s="163"/>
      <c r="E256" s="163"/>
      <c r="F256" s="163"/>
      <c r="G256" s="140">
        <v>106.9</v>
      </c>
      <c r="H256" s="140">
        <v>225.2</v>
      </c>
      <c r="I256" s="140">
        <v>322.4</v>
      </c>
      <c r="J256" s="78">
        <f t="shared" si="181"/>
        <v>654.5</v>
      </c>
      <c r="K256" s="140"/>
      <c r="L256" s="78"/>
      <c r="M256" s="63"/>
      <c r="N256" s="140">
        <v>352.7</v>
      </c>
      <c r="O256" s="140">
        <v>305.9</v>
      </c>
      <c r="P256" s="140">
        <v>422.3</v>
      </c>
      <c r="Q256" s="78">
        <f t="shared" si="173"/>
        <v>1080.8999999999999</v>
      </c>
      <c r="R256" s="140"/>
      <c r="S256" s="63"/>
      <c r="T256" s="140"/>
      <c r="U256" s="62">
        <f t="shared" si="155"/>
        <v>1735.3999999999999</v>
      </c>
      <c r="V256" s="78"/>
      <c r="W256" s="78"/>
      <c r="X256" s="78"/>
      <c r="Y256" s="63"/>
      <c r="Z256" s="64"/>
      <c r="AA256" s="65"/>
      <c r="AB256" s="65">
        <v>329.4</v>
      </c>
      <c r="AC256" s="65">
        <v>182.6</v>
      </c>
      <c r="AD256" s="65">
        <v>141.5</v>
      </c>
      <c r="AE256" s="67">
        <f t="shared" si="147"/>
        <v>653.5</v>
      </c>
      <c r="AF256" s="65"/>
      <c r="AG256" s="67"/>
      <c r="AH256" s="67">
        <f t="shared" si="171"/>
        <v>2388.8999999999996</v>
      </c>
      <c r="AI256" s="66"/>
      <c r="AJ256" s="67"/>
      <c r="AK256" s="66" t="e">
        <f t="shared" si="156"/>
        <v>#DIV/0!</v>
      </c>
      <c r="AL256" s="65"/>
      <c r="AM256" s="65"/>
      <c r="AN256" s="65"/>
      <c r="AO256" s="67">
        <f t="shared" si="180"/>
        <v>0</v>
      </c>
      <c r="AP256" s="66">
        <f t="shared" si="172"/>
        <v>0</v>
      </c>
      <c r="AQ256" s="65"/>
      <c r="AR256" s="67">
        <f t="shared" si="149"/>
        <v>2388.8999999999996</v>
      </c>
      <c r="AS256" s="65" t="e">
        <f t="shared" si="157"/>
        <v>#DIV/0!</v>
      </c>
      <c r="AT256" s="68">
        <f t="shared" si="150"/>
        <v>217.17272727272723</v>
      </c>
      <c r="AU256" s="68">
        <f t="shared" si="158"/>
        <v>2606.0727272727268</v>
      </c>
      <c r="AV256" s="8"/>
      <c r="AW256" s="8"/>
      <c r="AX256" s="8"/>
      <c r="AY256" s="8"/>
      <c r="AZ256" s="8"/>
      <c r="BA256" s="8"/>
      <c r="BB256" s="8"/>
    </row>
    <row r="257" spans="1:54" ht="0.75" customHeight="1" hidden="1">
      <c r="A257" s="104" t="s">
        <v>379</v>
      </c>
      <c r="B257" s="94" t="s">
        <v>380</v>
      </c>
      <c r="C257" s="56" t="s">
        <v>871</v>
      </c>
      <c r="D257" s="79"/>
      <c r="E257" s="79">
        <v>1458.6</v>
      </c>
      <c r="F257" s="79"/>
      <c r="G257" s="140"/>
      <c r="H257" s="140"/>
      <c r="I257" s="140"/>
      <c r="J257" s="78">
        <f t="shared" si="181"/>
        <v>0</v>
      </c>
      <c r="K257" s="140"/>
      <c r="L257" s="78" t="e">
        <f>J257/K257*100</f>
        <v>#DIV/0!</v>
      </c>
      <c r="M257" s="63" t="e">
        <f>J257/F257*100</f>
        <v>#DIV/0!</v>
      </c>
      <c r="N257" s="140"/>
      <c r="O257" s="140"/>
      <c r="P257" s="140"/>
      <c r="Q257" s="78">
        <f t="shared" si="173"/>
        <v>0</v>
      </c>
      <c r="R257" s="140"/>
      <c r="S257" s="63" t="e">
        <f>Q257/F257*100</f>
        <v>#DIV/0!</v>
      </c>
      <c r="T257" s="140"/>
      <c r="U257" s="62">
        <f t="shared" si="155"/>
        <v>0</v>
      </c>
      <c r="V257" s="78">
        <f>K257+R257</f>
        <v>0</v>
      </c>
      <c r="W257" s="78"/>
      <c r="X257" s="78"/>
      <c r="Y257" s="63" t="e">
        <f>U257/F257*100</f>
        <v>#DIV/0!</v>
      </c>
      <c r="Z257" s="64"/>
      <c r="AA257" s="65" t="e">
        <f>U257/F257*100</f>
        <v>#DIV/0!</v>
      </c>
      <c r="AB257" s="65"/>
      <c r="AC257" s="65"/>
      <c r="AD257" s="65"/>
      <c r="AE257" s="67">
        <f t="shared" si="147"/>
        <v>0</v>
      </c>
      <c r="AF257" s="65"/>
      <c r="AG257" s="66" t="e">
        <f>AE257/AF257*100</f>
        <v>#DIV/0!</v>
      </c>
      <c r="AH257" s="67">
        <f t="shared" si="171"/>
        <v>0</v>
      </c>
      <c r="AI257" s="66">
        <f>V257+AF257</f>
        <v>0</v>
      </c>
      <c r="AJ257" s="67" t="e">
        <f>AH257/AI257*100</f>
        <v>#DIV/0!</v>
      </c>
      <c r="AK257" s="66" t="e">
        <f t="shared" si="156"/>
        <v>#DIV/0!</v>
      </c>
      <c r="AL257" s="65"/>
      <c r="AM257" s="65"/>
      <c r="AN257" s="65">
        <v>0</v>
      </c>
      <c r="AO257" s="67">
        <f t="shared" si="180"/>
        <v>0</v>
      </c>
      <c r="AP257" s="66">
        <f t="shared" si="172"/>
        <v>0</v>
      </c>
      <c r="AQ257" s="65"/>
      <c r="AR257" s="67">
        <f t="shared" si="149"/>
        <v>0</v>
      </c>
      <c r="AS257" s="65" t="e">
        <f t="shared" si="157"/>
        <v>#DIV/0!</v>
      </c>
      <c r="AT257" s="68">
        <f t="shared" si="150"/>
        <v>0</v>
      </c>
      <c r="AU257" s="68">
        <f t="shared" si="158"/>
        <v>0</v>
      </c>
      <c r="AV257" s="8"/>
      <c r="AW257" s="8"/>
      <c r="AX257" s="8"/>
      <c r="AY257" s="8"/>
      <c r="AZ257" s="8"/>
      <c r="BA257" s="8"/>
      <c r="BB257" s="8"/>
    </row>
    <row r="258" spans="1:54" ht="51" customHeight="1">
      <c r="A258" s="104" t="s">
        <v>381</v>
      </c>
      <c r="B258" s="94" t="s">
        <v>382</v>
      </c>
      <c r="C258" s="56" t="s">
        <v>871</v>
      </c>
      <c r="D258" s="79">
        <v>10000</v>
      </c>
      <c r="E258" s="79">
        <v>15981.3</v>
      </c>
      <c r="F258" s="79">
        <v>10000</v>
      </c>
      <c r="G258" s="140">
        <v>499.9</v>
      </c>
      <c r="H258" s="140">
        <v>525.6</v>
      </c>
      <c r="I258" s="140">
        <v>869.9</v>
      </c>
      <c r="J258" s="78">
        <f t="shared" si="181"/>
        <v>1895.4</v>
      </c>
      <c r="K258" s="140"/>
      <c r="L258" s="78" t="e">
        <f>J258/K258*100</f>
        <v>#DIV/0!</v>
      </c>
      <c r="M258" s="63">
        <f>J258/F258*100</f>
        <v>18.954</v>
      </c>
      <c r="N258" s="140">
        <v>949.1</v>
      </c>
      <c r="O258" s="140">
        <v>967.4</v>
      </c>
      <c r="P258" s="140">
        <v>829.5</v>
      </c>
      <c r="Q258" s="78">
        <f t="shared" si="173"/>
        <v>2746</v>
      </c>
      <c r="R258" s="140"/>
      <c r="S258" s="63">
        <f>Q258/F258*100</f>
        <v>27.46</v>
      </c>
      <c r="T258" s="140"/>
      <c r="U258" s="62">
        <f t="shared" si="155"/>
        <v>4641.4</v>
      </c>
      <c r="V258" s="78">
        <f>K258+R258</f>
        <v>0</v>
      </c>
      <c r="W258" s="78"/>
      <c r="X258" s="78"/>
      <c r="Y258" s="63">
        <f>U258/F258*100</f>
        <v>46.413999999999994</v>
      </c>
      <c r="Z258" s="64" t="e">
        <f>U258/V258*100</f>
        <v>#DIV/0!</v>
      </c>
      <c r="AA258" s="65">
        <f>U258/F258*100</f>
        <v>46.413999999999994</v>
      </c>
      <c r="AB258" s="65">
        <v>1053.1</v>
      </c>
      <c r="AC258" s="65">
        <v>887</v>
      </c>
      <c r="AD258" s="65">
        <v>844.9</v>
      </c>
      <c r="AE258" s="67">
        <f>AB258+AC258+AD258</f>
        <v>2785</v>
      </c>
      <c r="AF258" s="65"/>
      <c r="AG258" s="66" t="e">
        <f>AE258/AF258*100</f>
        <v>#DIV/0!</v>
      </c>
      <c r="AH258" s="67">
        <f t="shared" si="171"/>
        <v>7426.4</v>
      </c>
      <c r="AI258" s="66">
        <f>V258+AF258</f>
        <v>0</v>
      </c>
      <c r="AJ258" s="67" t="e">
        <f>AH258/AI258*100</f>
        <v>#DIV/0!</v>
      </c>
      <c r="AK258" s="66">
        <f t="shared" si="156"/>
        <v>74.264</v>
      </c>
      <c r="AL258" s="65"/>
      <c r="AM258" s="65"/>
      <c r="AN258" s="65"/>
      <c r="AO258" s="67">
        <f t="shared" si="180"/>
        <v>0</v>
      </c>
      <c r="AP258" s="66">
        <f t="shared" si="172"/>
        <v>10000</v>
      </c>
      <c r="AQ258" s="65"/>
      <c r="AR258" s="67">
        <f t="shared" si="149"/>
        <v>7426.4</v>
      </c>
      <c r="AS258" s="65">
        <f t="shared" si="157"/>
        <v>74.264</v>
      </c>
      <c r="AT258" s="68">
        <f t="shared" si="150"/>
        <v>675.1272727272727</v>
      </c>
      <c r="AU258" s="68">
        <f t="shared" si="158"/>
        <v>8101.527272727272</v>
      </c>
      <c r="AV258" s="8"/>
      <c r="AW258" s="8"/>
      <c r="AX258" s="8"/>
      <c r="AY258" s="8"/>
      <c r="AZ258" s="8"/>
      <c r="BA258" s="8"/>
      <c r="BB258" s="8"/>
    </row>
    <row r="259" spans="1:54" ht="28.5" customHeight="1">
      <c r="A259" s="104" t="s">
        <v>383</v>
      </c>
      <c r="B259" s="164" t="s">
        <v>384</v>
      </c>
      <c r="C259" s="56" t="s">
        <v>871</v>
      </c>
      <c r="D259" s="79">
        <v>22645.9</v>
      </c>
      <c r="E259" s="79">
        <v>5100</v>
      </c>
      <c r="F259" s="79">
        <v>22645.9</v>
      </c>
      <c r="G259" s="63">
        <v>0.2</v>
      </c>
      <c r="H259" s="63">
        <v>832.5</v>
      </c>
      <c r="I259" s="63">
        <v>2115</v>
      </c>
      <c r="J259" s="78">
        <f t="shared" si="181"/>
        <v>2947.7</v>
      </c>
      <c r="K259" s="63"/>
      <c r="L259" s="78" t="e">
        <f>J259/K259*100</f>
        <v>#DIV/0!</v>
      </c>
      <c r="M259" s="63">
        <f>J259/F259*100</f>
        <v>13.01648422010165</v>
      </c>
      <c r="N259" s="63">
        <v>2116.1</v>
      </c>
      <c r="O259" s="63">
        <v>2027</v>
      </c>
      <c r="P259" s="63">
        <v>2580</v>
      </c>
      <c r="Q259" s="78">
        <f t="shared" si="173"/>
        <v>6723.1</v>
      </c>
      <c r="R259" s="63"/>
      <c r="S259" s="63">
        <f>Q259/F259*100</f>
        <v>29.687934681333044</v>
      </c>
      <c r="T259" s="63"/>
      <c r="U259" s="62">
        <f t="shared" si="155"/>
        <v>9670.8</v>
      </c>
      <c r="V259" s="78">
        <f>K259+R259</f>
        <v>0</v>
      </c>
      <c r="W259" s="78"/>
      <c r="X259" s="76" t="e">
        <f>U259/V259*100</f>
        <v>#DIV/0!</v>
      </c>
      <c r="Y259" s="63">
        <f>U259/F259*100</f>
        <v>42.70441890143469</v>
      </c>
      <c r="Z259" s="64" t="e">
        <f>U259/V259*100</f>
        <v>#DIV/0!</v>
      </c>
      <c r="AA259" s="65">
        <f>U259/F259*100</f>
        <v>42.70441890143469</v>
      </c>
      <c r="AB259" s="65">
        <v>3184.1</v>
      </c>
      <c r="AC259" s="65">
        <v>3921.3</v>
      </c>
      <c r="AD259" s="165">
        <v>3576.6</v>
      </c>
      <c r="AE259" s="67">
        <f>AB259+AC259+AD259</f>
        <v>10682</v>
      </c>
      <c r="AF259" s="65"/>
      <c r="AG259" s="66" t="e">
        <f>AE259/AF259*100</f>
        <v>#DIV/0!</v>
      </c>
      <c r="AH259" s="67">
        <f t="shared" si="171"/>
        <v>20352.8</v>
      </c>
      <c r="AI259" s="66">
        <f>V259+AF259</f>
        <v>0</v>
      </c>
      <c r="AJ259" s="67" t="e">
        <f>AH259/AI259*100</f>
        <v>#DIV/0!</v>
      </c>
      <c r="AK259" s="66">
        <f t="shared" si="156"/>
        <v>89.87410524642428</v>
      </c>
      <c r="AL259" s="65"/>
      <c r="AM259" s="65"/>
      <c r="AN259" s="65"/>
      <c r="AO259" s="67">
        <f>AL259+AM259+AN259</f>
        <v>0</v>
      </c>
      <c r="AP259" s="66">
        <f t="shared" si="172"/>
        <v>22645.9</v>
      </c>
      <c r="AQ259" s="65">
        <f>AO259/AP259*100</f>
        <v>0</v>
      </c>
      <c r="AR259" s="67">
        <f t="shared" si="149"/>
        <v>20352.8</v>
      </c>
      <c r="AS259" s="65">
        <f t="shared" si="157"/>
        <v>89.87410524642428</v>
      </c>
      <c r="AT259" s="68">
        <f t="shared" si="150"/>
        <v>1850.2545454545455</v>
      </c>
      <c r="AU259" s="68">
        <f t="shared" si="158"/>
        <v>22203.054545454546</v>
      </c>
      <c r="AV259" s="8"/>
      <c r="AW259" s="8"/>
      <c r="AX259" s="8"/>
      <c r="AY259" s="8"/>
      <c r="AZ259" s="8"/>
      <c r="BA259" s="8"/>
      <c r="BB259" s="8"/>
    </row>
    <row r="260" spans="1:54" ht="54" customHeight="1">
      <c r="A260" s="166" t="s">
        <v>385</v>
      </c>
      <c r="B260" s="143" t="s">
        <v>386</v>
      </c>
      <c r="C260" s="167" t="s">
        <v>871</v>
      </c>
      <c r="D260" s="79"/>
      <c r="E260" s="79"/>
      <c r="F260" s="79"/>
      <c r="G260" s="63"/>
      <c r="H260" s="63"/>
      <c r="I260" s="63"/>
      <c r="J260" s="78">
        <f t="shared" si="181"/>
        <v>0</v>
      </c>
      <c r="K260" s="63"/>
      <c r="L260" s="78"/>
      <c r="M260" s="63"/>
      <c r="N260" s="63"/>
      <c r="O260" s="63"/>
      <c r="P260" s="63"/>
      <c r="Q260" s="78">
        <f t="shared" si="173"/>
        <v>0</v>
      </c>
      <c r="R260" s="63"/>
      <c r="S260" s="63"/>
      <c r="T260" s="63"/>
      <c r="U260" s="62">
        <f t="shared" si="155"/>
        <v>0</v>
      </c>
      <c r="V260" s="78"/>
      <c r="W260" s="78"/>
      <c r="X260" s="76"/>
      <c r="Y260" s="63"/>
      <c r="Z260" s="64"/>
      <c r="AA260" s="65"/>
      <c r="AB260" s="65"/>
      <c r="AC260" s="65"/>
      <c r="AD260" s="165"/>
      <c r="AE260" s="67">
        <f>AB260+AC260+AD260</f>
        <v>0</v>
      </c>
      <c r="AF260" s="65"/>
      <c r="AG260" s="66"/>
      <c r="AH260" s="67">
        <f t="shared" si="171"/>
        <v>0</v>
      </c>
      <c r="AI260" s="66"/>
      <c r="AJ260" s="67"/>
      <c r="AK260" s="66" t="e">
        <f t="shared" si="156"/>
        <v>#DIV/0!</v>
      </c>
      <c r="AL260" s="65"/>
      <c r="AM260" s="65"/>
      <c r="AN260" s="65"/>
      <c r="AO260" s="67">
        <f>AL260+AM260+AN260</f>
        <v>0</v>
      </c>
      <c r="AP260" s="66">
        <f t="shared" si="172"/>
        <v>0</v>
      </c>
      <c r="AQ260" s="65"/>
      <c r="AR260" s="67">
        <f aca="true" t="shared" si="186" ref="AR260:AR276">AH260+AO260</f>
        <v>0</v>
      </c>
      <c r="AS260" s="65" t="e">
        <f t="shared" si="157"/>
        <v>#DIV/0!</v>
      </c>
      <c r="AT260" s="68">
        <f>AR260/11</f>
        <v>0</v>
      </c>
      <c r="AU260" s="68">
        <f t="shared" si="158"/>
        <v>0</v>
      </c>
      <c r="AV260" s="8"/>
      <c r="AW260" s="8"/>
      <c r="AX260" s="8"/>
      <c r="AY260" s="8"/>
      <c r="AZ260" s="8"/>
      <c r="BA260" s="8"/>
      <c r="BB260" s="8"/>
    </row>
    <row r="261" spans="1:54" ht="41.25" customHeight="1">
      <c r="A261" s="166" t="s">
        <v>387</v>
      </c>
      <c r="B261" s="143" t="s">
        <v>388</v>
      </c>
      <c r="C261" s="167" t="s">
        <v>389</v>
      </c>
      <c r="D261" s="79"/>
      <c r="E261" s="79"/>
      <c r="F261" s="79"/>
      <c r="G261" s="63"/>
      <c r="H261" s="63">
        <v>129.8</v>
      </c>
      <c r="I261" s="63">
        <v>27.4</v>
      </c>
      <c r="J261" s="78">
        <f t="shared" si="181"/>
        <v>157.20000000000002</v>
      </c>
      <c r="K261" s="63"/>
      <c r="L261" s="78"/>
      <c r="M261" s="63"/>
      <c r="N261" s="63">
        <v>140</v>
      </c>
      <c r="O261" s="63">
        <v>113.9</v>
      </c>
      <c r="P261" s="63">
        <v>12.5</v>
      </c>
      <c r="Q261" s="78">
        <f t="shared" si="173"/>
        <v>266.4</v>
      </c>
      <c r="R261" s="63"/>
      <c r="S261" s="63"/>
      <c r="T261" s="63"/>
      <c r="U261" s="62">
        <f aca="true" t="shared" si="187" ref="U261:U348">J261+Q261</f>
        <v>423.6</v>
      </c>
      <c r="V261" s="78"/>
      <c r="W261" s="78"/>
      <c r="X261" s="76"/>
      <c r="Y261" s="63"/>
      <c r="Z261" s="64"/>
      <c r="AA261" s="65"/>
      <c r="AB261" s="65"/>
      <c r="AC261" s="65">
        <v>15</v>
      </c>
      <c r="AD261" s="165">
        <v>10</v>
      </c>
      <c r="AE261" s="67"/>
      <c r="AF261" s="65"/>
      <c r="AG261" s="66"/>
      <c r="AH261" s="67">
        <f t="shared" si="171"/>
        <v>423.6</v>
      </c>
      <c r="AI261" s="66"/>
      <c r="AJ261" s="67"/>
      <c r="AK261" s="66" t="e">
        <f aca="true" t="shared" si="188" ref="AK261:AK329">AH261/F261*100</f>
        <v>#DIV/0!</v>
      </c>
      <c r="AL261" s="65"/>
      <c r="AM261" s="65"/>
      <c r="AN261" s="65"/>
      <c r="AO261" s="67"/>
      <c r="AP261" s="66"/>
      <c r="AQ261" s="65"/>
      <c r="AR261" s="67"/>
      <c r="AS261" s="65" t="e">
        <f aca="true" t="shared" si="189" ref="AS261:AS324">AR261/F261*100</f>
        <v>#DIV/0!</v>
      </c>
      <c r="AT261" s="68"/>
      <c r="AU261" s="68"/>
      <c r="AV261" s="8"/>
      <c r="AW261" s="8"/>
      <c r="AX261" s="8"/>
      <c r="AY261" s="8"/>
      <c r="AZ261" s="8"/>
      <c r="BA261" s="8"/>
      <c r="BB261" s="8"/>
    </row>
    <row r="262" spans="1:54" ht="54" customHeight="1">
      <c r="A262" s="166" t="s">
        <v>390</v>
      </c>
      <c r="B262" s="143" t="s">
        <v>391</v>
      </c>
      <c r="C262" s="167" t="s">
        <v>392</v>
      </c>
      <c r="D262" s="79">
        <v>80</v>
      </c>
      <c r="E262" s="79"/>
      <c r="F262" s="79">
        <v>80</v>
      </c>
      <c r="G262" s="63"/>
      <c r="H262" s="63"/>
      <c r="I262" s="63"/>
      <c r="J262" s="78">
        <f t="shared" si="181"/>
        <v>0</v>
      </c>
      <c r="K262" s="63"/>
      <c r="L262" s="78"/>
      <c r="M262" s="63">
        <f>J262/F262*100</f>
        <v>0</v>
      </c>
      <c r="N262" s="63"/>
      <c r="O262" s="63"/>
      <c r="P262" s="63">
        <v>100</v>
      </c>
      <c r="Q262" s="78">
        <f t="shared" si="173"/>
        <v>100</v>
      </c>
      <c r="R262" s="63"/>
      <c r="S262" s="63">
        <f>Q262/F262*100</f>
        <v>125</v>
      </c>
      <c r="T262" s="63"/>
      <c r="U262" s="62">
        <f t="shared" si="187"/>
        <v>100</v>
      </c>
      <c r="V262" s="78"/>
      <c r="W262" s="78"/>
      <c r="X262" s="76"/>
      <c r="Y262" s="63">
        <f>U262/F262*100</f>
        <v>125</v>
      </c>
      <c r="Z262" s="64"/>
      <c r="AA262" s="65"/>
      <c r="AB262" s="65"/>
      <c r="AC262" s="65"/>
      <c r="AD262" s="165"/>
      <c r="AE262" s="67">
        <f>AB262+AC262+AD262</f>
        <v>0</v>
      </c>
      <c r="AF262" s="65"/>
      <c r="AG262" s="66"/>
      <c r="AH262" s="67">
        <f t="shared" si="171"/>
        <v>100</v>
      </c>
      <c r="AI262" s="66"/>
      <c r="AJ262" s="67"/>
      <c r="AK262" s="66">
        <f t="shared" si="188"/>
        <v>125</v>
      </c>
      <c r="AL262" s="65"/>
      <c r="AM262" s="65"/>
      <c r="AN262" s="65"/>
      <c r="AO262" s="67">
        <f>AL262+AM262+AN262</f>
        <v>0</v>
      </c>
      <c r="AP262" s="66">
        <f t="shared" si="172"/>
        <v>80</v>
      </c>
      <c r="AQ262" s="65"/>
      <c r="AR262" s="67">
        <f t="shared" si="186"/>
        <v>100</v>
      </c>
      <c r="AS262" s="65">
        <f t="shared" si="189"/>
        <v>125</v>
      </c>
      <c r="AT262" s="68">
        <f aca="true" t="shared" si="190" ref="AT262:AT285">AR262/11</f>
        <v>9.090909090909092</v>
      </c>
      <c r="AU262" s="68">
        <f t="shared" si="158"/>
        <v>109.0909090909091</v>
      </c>
      <c r="AV262" s="8"/>
      <c r="AW262" s="8"/>
      <c r="AX262" s="8"/>
      <c r="AY262" s="8"/>
      <c r="AZ262" s="8"/>
      <c r="BA262" s="8"/>
      <c r="BB262" s="8"/>
    </row>
    <row r="263" spans="1:54" ht="51" customHeight="1">
      <c r="A263" s="104" t="s">
        <v>393</v>
      </c>
      <c r="B263" s="168" t="s">
        <v>394</v>
      </c>
      <c r="C263" s="56" t="s">
        <v>870</v>
      </c>
      <c r="D263" s="79"/>
      <c r="E263" s="79"/>
      <c r="F263" s="79"/>
      <c r="G263" s="63">
        <v>4</v>
      </c>
      <c r="H263" s="63">
        <v>7</v>
      </c>
      <c r="I263" s="63">
        <v>5.7</v>
      </c>
      <c r="J263" s="78">
        <f t="shared" si="181"/>
        <v>16.7</v>
      </c>
      <c r="K263" s="63"/>
      <c r="L263" s="78"/>
      <c r="M263" s="63"/>
      <c r="N263" s="63">
        <v>121.3</v>
      </c>
      <c r="O263" s="63">
        <v>149.2</v>
      </c>
      <c r="P263" s="63">
        <v>171.1</v>
      </c>
      <c r="Q263" s="78">
        <f t="shared" si="173"/>
        <v>441.6</v>
      </c>
      <c r="R263" s="63"/>
      <c r="S263" s="63"/>
      <c r="T263" s="63"/>
      <c r="U263" s="62">
        <f t="shared" si="187"/>
        <v>458.3</v>
      </c>
      <c r="V263" s="78">
        <f>K263+R263</f>
        <v>0</v>
      </c>
      <c r="W263" s="78"/>
      <c r="X263" s="76"/>
      <c r="Y263" s="63"/>
      <c r="Z263" s="64"/>
      <c r="AA263" s="65"/>
      <c r="AB263" s="65">
        <v>135.7</v>
      </c>
      <c r="AC263" s="65">
        <v>101.8</v>
      </c>
      <c r="AD263" s="165">
        <v>278.3</v>
      </c>
      <c r="AE263" s="67">
        <f>AB263+AC263+AD263</f>
        <v>515.8</v>
      </c>
      <c r="AF263" s="65"/>
      <c r="AG263" s="66"/>
      <c r="AH263" s="67">
        <f t="shared" si="171"/>
        <v>974.0999999999999</v>
      </c>
      <c r="AI263" s="66">
        <f t="shared" si="171"/>
        <v>0</v>
      </c>
      <c r="AJ263" s="67"/>
      <c r="AK263" s="66" t="e">
        <f t="shared" si="188"/>
        <v>#DIV/0!</v>
      </c>
      <c r="AL263" s="65"/>
      <c r="AM263" s="65"/>
      <c r="AN263" s="65"/>
      <c r="AO263" s="67">
        <f>AL263+AM263+AN263</f>
        <v>0</v>
      </c>
      <c r="AP263" s="66">
        <f t="shared" si="172"/>
        <v>0</v>
      </c>
      <c r="AQ263" s="65"/>
      <c r="AR263" s="67">
        <f t="shared" si="186"/>
        <v>974.0999999999999</v>
      </c>
      <c r="AS263" s="65" t="e">
        <f t="shared" si="189"/>
        <v>#DIV/0!</v>
      </c>
      <c r="AT263" s="68">
        <f t="shared" si="190"/>
        <v>88.55454545454545</v>
      </c>
      <c r="AU263" s="68">
        <f aca="true" t="shared" si="191" ref="AU263:AU285">AT263+AR263</f>
        <v>1062.6545454545453</v>
      </c>
      <c r="AV263" s="8"/>
      <c r="AW263" s="8"/>
      <c r="AX263" s="8"/>
      <c r="AY263" s="8"/>
      <c r="AZ263" s="8"/>
      <c r="BA263" s="8"/>
      <c r="BB263" s="8"/>
    </row>
    <row r="264" spans="1:54" ht="41.25" customHeight="1">
      <c r="A264" s="104" t="s">
        <v>395</v>
      </c>
      <c r="B264" s="138" t="s">
        <v>396</v>
      </c>
      <c r="C264" s="56" t="s">
        <v>871</v>
      </c>
      <c r="D264" s="79">
        <v>22086.3</v>
      </c>
      <c r="E264" s="79">
        <v>14258.2</v>
      </c>
      <c r="F264" s="79">
        <v>22086.3</v>
      </c>
      <c r="G264" s="63">
        <v>495.6</v>
      </c>
      <c r="H264" s="63">
        <v>1230.2</v>
      </c>
      <c r="I264" s="63">
        <v>1901</v>
      </c>
      <c r="J264" s="78">
        <f t="shared" si="181"/>
        <v>3626.8</v>
      </c>
      <c r="K264" s="63"/>
      <c r="L264" s="78" t="e">
        <f>J264/K264*100</f>
        <v>#DIV/0!</v>
      </c>
      <c r="M264" s="63">
        <f>J264/F264*100</f>
        <v>16.4210392867977</v>
      </c>
      <c r="N264" s="63">
        <v>2042.4</v>
      </c>
      <c r="O264" s="63">
        <v>1733.4</v>
      </c>
      <c r="P264" s="63">
        <v>3038.4</v>
      </c>
      <c r="Q264" s="78">
        <f>N264+O264+P264</f>
        <v>6814.200000000001</v>
      </c>
      <c r="R264" s="63"/>
      <c r="S264" s="63">
        <f>Q264/F264*100</f>
        <v>30.85260998899771</v>
      </c>
      <c r="T264" s="63"/>
      <c r="U264" s="62">
        <f t="shared" si="187"/>
        <v>10441</v>
      </c>
      <c r="V264" s="78">
        <f>K264+R264</f>
        <v>0</v>
      </c>
      <c r="W264" s="78"/>
      <c r="X264" s="63"/>
      <c r="Y264" s="63">
        <f>U264/F264*100</f>
        <v>47.27364927579541</v>
      </c>
      <c r="Z264" s="64" t="e">
        <f>U264/V264*100</f>
        <v>#DIV/0!</v>
      </c>
      <c r="AA264" s="65">
        <f>U264/F264*100</f>
        <v>47.27364927579541</v>
      </c>
      <c r="AB264" s="65">
        <v>1925.6</v>
      </c>
      <c r="AC264" s="65">
        <v>1707.1</v>
      </c>
      <c r="AD264" s="65">
        <v>2297</v>
      </c>
      <c r="AE264" s="67">
        <f>AB264+AC264+AD264</f>
        <v>5929.7</v>
      </c>
      <c r="AF264" s="65"/>
      <c r="AG264" s="66" t="e">
        <f>AE264/AF264*100</f>
        <v>#DIV/0!</v>
      </c>
      <c r="AH264" s="67">
        <f t="shared" si="171"/>
        <v>16370.7</v>
      </c>
      <c r="AI264" s="66">
        <f t="shared" si="171"/>
        <v>0</v>
      </c>
      <c r="AJ264" s="67" t="e">
        <f>AH264/AI264*100</f>
        <v>#DIV/0!</v>
      </c>
      <c r="AK264" s="66">
        <f t="shared" si="188"/>
        <v>74.12151424186034</v>
      </c>
      <c r="AL264" s="65"/>
      <c r="AM264" s="65"/>
      <c r="AN264" s="65"/>
      <c r="AO264" s="67">
        <f>AL264+AM264+AN264</f>
        <v>0</v>
      </c>
      <c r="AP264" s="66">
        <f t="shared" si="172"/>
        <v>22086.3</v>
      </c>
      <c r="AQ264" s="65"/>
      <c r="AR264" s="67">
        <f t="shared" si="186"/>
        <v>16370.7</v>
      </c>
      <c r="AS264" s="65">
        <f t="shared" si="189"/>
        <v>74.12151424186034</v>
      </c>
      <c r="AT264" s="68">
        <f t="shared" si="190"/>
        <v>1488.2454545454545</v>
      </c>
      <c r="AU264" s="68">
        <f t="shared" si="191"/>
        <v>17858.945454545454</v>
      </c>
      <c r="AV264" s="8"/>
      <c r="AW264" s="8"/>
      <c r="AX264" s="8"/>
      <c r="AY264" s="8"/>
      <c r="AZ264" s="8"/>
      <c r="BA264" s="8"/>
      <c r="BB264" s="8"/>
    </row>
    <row r="265" spans="1:54" ht="17.25" customHeight="1">
      <c r="A265" s="295" t="s">
        <v>397</v>
      </c>
      <c r="B265" s="324" t="s">
        <v>754</v>
      </c>
      <c r="C265" s="56" t="s">
        <v>869</v>
      </c>
      <c r="D265" s="63">
        <f>+D266+D267</f>
        <v>7350</v>
      </c>
      <c r="E265" s="63"/>
      <c r="F265" s="63">
        <f>+F266+F267</f>
        <v>33769.2</v>
      </c>
      <c r="G265" s="63">
        <f>+G266+G267</f>
        <v>56425.6</v>
      </c>
      <c r="H265" s="63">
        <f>+H266+H267</f>
        <v>241603.5</v>
      </c>
      <c r="I265" s="63">
        <f>+I266+I267</f>
        <v>-132207.19999999998</v>
      </c>
      <c r="J265" s="63">
        <f>+J266+J267</f>
        <v>165821.9</v>
      </c>
      <c r="K265" s="63"/>
      <c r="L265" s="78"/>
      <c r="M265" s="63">
        <f>J265/F265*100</f>
        <v>491.044798218495</v>
      </c>
      <c r="N265" s="63">
        <f>+N266+N267</f>
        <v>-127652.5</v>
      </c>
      <c r="O265" s="63">
        <f>+O266+O267</f>
        <v>40648.3</v>
      </c>
      <c r="P265" s="63">
        <f>+P266+P267</f>
        <v>-47499.3</v>
      </c>
      <c r="Q265" s="78">
        <f aca="true" t="shared" si="192" ref="Q265:Q276">N265+O265+P265</f>
        <v>-134503.5</v>
      </c>
      <c r="R265" s="63">
        <f>+R266+R267</f>
        <v>0</v>
      </c>
      <c r="S265" s="78"/>
      <c r="T265" s="63"/>
      <c r="U265" s="62">
        <f t="shared" si="187"/>
        <v>31318.399999999994</v>
      </c>
      <c r="V265" s="78"/>
      <c r="W265" s="78"/>
      <c r="X265" s="63"/>
      <c r="Y265" s="63">
        <f>U265/F265*100</f>
        <v>92.74249908200372</v>
      </c>
      <c r="Z265" s="64"/>
      <c r="AA265" s="65"/>
      <c r="AB265" s="65">
        <f>+AB266+AB267</f>
        <v>8865.999999999998</v>
      </c>
      <c r="AC265" s="65">
        <f>+AC266+AC267</f>
        <v>-11279.6</v>
      </c>
      <c r="AD265" s="65">
        <f>+AD266+AD267</f>
        <v>4860.1</v>
      </c>
      <c r="AE265" s="67">
        <f aca="true" t="shared" si="193" ref="AE265:AE279">AB265+AC265+AD265</f>
        <v>2446.499999999998</v>
      </c>
      <c r="AF265" s="65">
        <f aca="true" t="shared" si="194" ref="AF265:AQ265">+AF266+AF267</f>
        <v>0</v>
      </c>
      <c r="AG265" s="66"/>
      <c r="AH265" s="67">
        <f t="shared" si="171"/>
        <v>33764.899999999994</v>
      </c>
      <c r="AI265" s="66">
        <f t="shared" si="171"/>
        <v>0</v>
      </c>
      <c r="AJ265" s="67"/>
      <c r="AK265" s="66">
        <f t="shared" si="188"/>
        <v>99.9872665032041</v>
      </c>
      <c r="AL265" s="65">
        <f t="shared" si="194"/>
        <v>0</v>
      </c>
      <c r="AM265" s="65">
        <f t="shared" si="194"/>
        <v>0</v>
      </c>
      <c r="AN265" s="65">
        <f t="shared" si="194"/>
        <v>0</v>
      </c>
      <c r="AO265" s="65">
        <f t="shared" si="194"/>
        <v>0</v>
      </c>
      <c r="AP265" s="66">
        <f t="shared" si="172"/>
        <v>33769.2</v>
      </c>
      <c r="AQ265" s="65">
        <f t="shared" si="194"/>
        <v>0</v>
      </c>
      <c r="AR265" s="67">
        <f t="shared" si="186"/>
        <v>33764.899999999994</v>
      </c>
      <c r="AS265" s="65">
        <f t="shared" si="189"/>
        <v>99.9872665032041</v>
      </c>
      <c r="AT265" s="68">
        <f t="shared" si="190"/>
        <v>3069.536363636363</v>
      </c>
      <c r="AU265" s="68">
        <f t="shared" si="191"/>
        <v>36834.436363636356</v>
      </c>
      <c r="AV265" s="8"/>
      <c r="AW265" s="8"/>
      <c r="AX265" s="8"/>
      <c r="AY265" s="8"/>
      <c r="AZ265" s="8"/>
      <c r="BA265" s="8"/>
      <c r="BB265" s="8"/>
    </row>
    <row r="266" spans="1:54" ht="15.75" customHeight="1">
      <c r="A266" s="295"/>
      <c r="B266" s="324"/>
      <c r="C266" s="56" t="s">
        <v>870</v>
      </c>
      <c r="D266" s="63">
        <f>+D268+D270</f>
        <v>0</v>
      </c>
      <c r="E266" s="63"/>
      <c r="F266" s="63">
        <f>+F268+F270</f>
        <v>0</v>
      </c>
      <c r="G266" s="63">
        <f>+G268+G270</f>
        <v>326.40000000000003</v>
      </c>
      <c r="H266" s="63">
        <f>+H268+H270</f>
        <v>132501.2</v>
      </c>
      <c r="I266" s="63">
        <f>+I268+I270+I276</f>
        <v>-113902.4</v>
      </c>
      <c r="J266" s="63">
        <f>+J268+J270+J276</f>
        <v>18925.20000000002</v>
      </c>
      <c r="K266" s="63"/>
      <c r="L266" s="78"/>
      <c r="M266" s="63"/>
      <c r="N266" s="63">
        <f>+N268+N270+N276</f>
        <v>-19339.7</v>
      </c>
      <c r="O266" s="63">
        <f>+O268+O270+O276</f>
        <v>39479.8</v>
      </c>
      <c r="P266" s="63">
        <f>+P268+P270+P276</f>
        <v>-43496.3</v>
      </c>
      <c r="Q266" s="78">
        <f t="shared" si="192"/>
        <v>-23356.2</v>
      </c>
      <c r="R266" s="63">
        <f>+R268+R270</f>
        <v>0</v>
      </c>
      <c r="S266" s="78"/>
      <c r="T266" s="63"/>
      <c r="U266" s="62">
        <f t="shared" si="187"/>
        <v>-4430.999999999982</v>
      </c>
      <c r="V266" s="78"/>
      <c r="W266" s="78"/>
      <c r="X266" s="63"/>
      <c r="Y266" s="63"/>
      <c r="Z266" s="64"/>
      <c r="AA266" s="65"/>
      <c r="AB266" s="65">
        <f>+AB268+AB270+AB276</f>
        <v>9303.099999999999</v>
      </c>
      <c r="AC266" s="65">
        <f>+AC268+AC270+AC276</f>
        <v>-13187</v>
      </c>
      <c r="AD266" s="65">
        <f>+AD268+AD270+AD276</f>
        <v>-1127.2</v>
      </c>
      <c r="AE266" s="67">
        <f t="shared" si="193"/>
        <v>-5011.100000000001</v>
      </c>
      <c r="AF266" s="65">
        <f>AF268+AF270</f>
        <v>0</v>
      </c>
      <c r="AG266" s="66"/>
      <c r="AH266" s="67">
        <f t="shared" si="171"/>
        <v>-9442.099999999984</v>
      </c>
      <c r="AI266" s="66">
        <f t="shared" si="171"/>
        <v>0</v>
      </c>
      <c r="AJ266" s="67"/>
      <c r="AK266" s="66" t="e">
        <f t="shared" si="188"/>
        <v>#DIV/0!</v>
      </c>
      <c r="AL266" s="65">
        <f>+AL268+AL270+AL276</f>
        <v>0</v>
      </c>
      <c r="AM266" s="65">
        <f>+AM268+AM270+AM276</f>
        <v>0</v>
      </c>
      <c r="AN266" s="65">
        <f>+AN268+AN270+AN276</f>
        <v>0</v>
      </c>
      <c r="AO266" s="65">
        <f>+AO268+AO270+AO276</f>
        <v>0</v>
      </c>
      <c r="AP266" s="66">
        <f t="shared" si="172"/>
        <v>0</v>
      </c>
      <c r="AQ266" s="65">
        <f>AQ268+AQ270</f>
        <v>0</v>
      </c>
      <c r="AR266" s="67">
        <f t="shared" si="186"/>
        <v>-9442.099999999984</v>
      </c>
      <c r="AS266" s="65" t="e">
        <f t="shared" si="189"/>
        <v>#DIV/0!</v>
      </c>
      <c r="AT266" s="68">
        <f t="shared" si="190"/>
        <v>-858.3727272727258</v>
      </c>
      <c r="AU266" s="68">
        <f t="shared" si="191"/>
        <v>-10300.47272727271</v>
      </c>
      <c r="AV266" s="8"/>
      <c r="AW266" s="8"/>
      <c r="AX266" s="8"/>
      <c r="AY266" s="8"/>
      <c r="AZ266" s="8"/>
      <c r="BA266" s="8"/>
      <c r="BB266" s="8"/>
    </row>
    <row r="267" spans="1:54" ht="16.5" customHeight="1">
      <c r="A267" s="295"/>
      <c r="B267" s="324"/>
      <c r="C267" s="150" t="s">
        <v>871</v>
      </c>
      <c r="D267" s="70">
        <f>D274+D269+D273</f>
        <v>7350</v>
      </c>
      <c r="E267" s="70"/>
      <c r="F267" s="70">
        <f>F274+F269+F273</f>
        <v>33769.2</v>
      </c>
      <c r="G267" s="70">
        <f>+G269+G273+G274+G275</f>
        <v>56099.2</v>
      </c>
      <c r="H267" s="70">
        <f>+H269+H273+H274+H275</f>
        <v>109102.29999999999</v>
      </c>
      <c r="I267" s="70">
        <f>+I269+I273+I274+I275</f>
        <v>-18304.8</v>
      </c>
      <c r="J267" s="70">
        <f>+J269+J273+J274+J275</f>
        <v>146896.69999999998</v>
      </c>
      <c r="K267" s="70"/>
      <c r="L267" s="86"/>
      <c r="M267" s="70">
        <f>J267/F267*100</f>
        <v>435.00201366926075</v>
      </c>
      <c r="N267" s="70">
        <f>+N269+N273+N275+N274</f>
        <v>-108312.8</v>
      </c>
      <c r="O267" s="70">
        <f>+O269+O273+O275+O274</f>
        <v>1168.5</v>
      </c>
      <c r="P267" s="70">
        <f>+P269+P273+P275+P274</f>
        <v>-4003</v>
      </c>
      <c r="Q267" s="86">
        <f t="shared" si="192"/>
        <v>-111147.3</v>
      </c>
      <c r="R267" s="70">
        <f>+R269+R273+R275</f>
        <v>0</v>
      </c>
      <c r="S267" s="86"/>
      <c r="T267" s="70"/>
      <c r="U267" s="71">
        <f t="shared" si="187"/>
        <v>35749.39999999998</v>
      </c>
      <c r="V267" s="86"/>
      <c r="W267" s="86"/>
      <c r="X267" s="70"/>
      <c r="Y267" s="70">
        <f>U267/F267*100</f>
        <v>105.86392333842669</v>
      </c>
      <c r="Z267" s="64"/>
      <c r="AA267" s="64"/>
      <c r="AB267" s="64">
        <f>+AB269+AB273+AB275+AB274</f>
        <v>-437.09999999999997</v>
      </c>
      <c r="AC267" s="64">
        <f>+AC269+AC273+AC275+AC274</f>
        <v>1907.4</v>
      </c>
      <c r="AD267" s="64">
        <f>+AD269+AD273+AD275+AD274</f>
        <v>5987.3</v>
      </c>
      <c r="AE267" s="72">
        <f t="shared" si="193"/>
        <v>7457.6</v>
      </c>
      <c r="AF267" s="169"/>
      <c r="AG267" s="73"/>
      <c r="AH267" s="72">
        <f t="shared" si="171"/>
        <v>43206.99999999998</v>
      </c>
      <c r="AI267" s="73">
        <f t="shared" si="171"/>
        <v>0</v>
      </c>
      <c r="AJ267" s="72"/>
      <c r="AK267" s="73">
        <f t="shared" si="188"/>
        <v>127.94795257216629</v>
      </c>
      <c r="AL267" s="64">
        <f>+AL269+AL273+AL275+AL274</f>
        <v>0</v>
      </c>
      <c r="AM267" s="64">
        <f>+AM269+AM273+AM275+AM274</f>
        <v>0</v>
      </c>
      <c r="AN267" s="64">
        <f>+AN269+AN273+AN275</f>
        <v>0</v>
      </c>
      <c r="AO267" s="64">
        <f>+AO269+AO273+AO275+AO274</f>
        <v>0</v>
      </c>
      <c r="AP267" s="73">
        <f t="shared" si="172"/>
        <v>33769.2</v>
      </c>
      <c r="AQ267" s="64"/>
      <c r="AR267" s="72">
        <f t="shared" si="186"/>
        <v>43206.99999999998</v>
      </c>
      <c r="AS267" s="65">
        <f t="shared" si="189"/>
        <v>127.94795257216629</v>
      </c>
      <c r="AT267" s="68">
        <f t="shared" si="190"/>
        <v>3927.9090909090887</v>
      </c>
      <c r="AU267" s="68">
        <f t="shared" si="191"/>
        <v>47134.90909090907</v>
      </c>
      <c r="AV267" s="8"/>
      <c r="AW267" s="8"/>
      <c r="AX267" s="8"/>
      <c r="AY267" s="8"/>
      <c r="AZ267" s="8"/>
      <c r="BA267" s="8"/>
      <c r="BB267" s="8"/>
    </row>
    <row r="268" spans="1:54" ht="27.75" customHeight="1">
      <c r="A268" s="104" t="s">
        <v>398</v>
      </c>
      <c r="B268" s="138" t="s">
        <v>399</v>
      </c>
      <c r="C268" s="56" t="s">
        <v>870</v>
      </c>
      <c r="D268" s="63"/>
      <c r="E268" s="63"/>
      <c r="F268" s="63"/>
      <c r="G268" s="63">
        <v>3.1</v>
      </c>
      <c r="H268" s="63">
        <v>132399.2</v>
      </c>
      <c r="I268" s="63">
        <v>-113929.2</v>
      </c>
      <c r="J268" s="78">
        <f>G268+H268+I268</f>
        <v>18473.10000000002</v>
      </c>
      <c r="K268" s="63"/>
      <c r="L268" s="78"/>
      <c r="M268" s="63"/>
      <c r="N268" s="63">
        <v>-19008.5</v>
      </c>
      <c r="O268" s="63">
        <v>39416.9</v>
      </c>
      <c r="P268" s="63">
        <v>-43770</v>
      </c>
      <c r="Q268" s="78">
        <f t="shared" si="192"/>
        <v>-23361.6</v>
      </c>
      <c r="R268" s="62"/>
      <c r="S268" s="78"/>
      <c r="T268" s="63"/>
      <c r="U268" s="62">
        <f t="shared" si="187"/>
        <v>-4888.499999999978</v>
      </c>
      <c r="V268" s="78"/>
      <c r="W268" s="78"/>
      <c r="X268" s="63"/>
      <c r="Y268" s="63"/>
      <c r="Z268" s="64"/>
      <c r="AA268" s="65"/>
      <c r="AB268" s="65">
        <v>9309.8</v>
      </c>
      <c r="AC268" s="65">
        <v>-13195</v>
      </c>
      <c r="AD268" s="65">
        <v>-1242.5</v>
      </c>
      <c r="AE268" s="67">
        <f t="shared" si="193"/>
        <v>-5127.700000000001</v>
      </c>
      <c r="AF268" s="55"/>
      <c r="AG268" s="66"/>
      <c r="AH268" s="67">
        <f t="shared" si="171"/>
        <v>-10016.199999999979</v>
      </c>
      <c r="AI268" s="66">
        <f t="shared" si="171"/>
        <v>0</v>
      </c>
      <c r="AJ268" s="67"/>
      <c r="AK268" s="66" t="e">
        <f t="shared" si="188"/>
        <v>#DIV/0!</v>
      </c>
      <c r="AL268" s="55"/>
      <c r="AM268" s="55"/>
      <c r="AN268" s="55"/>
      <c r="AO268" s="67">
        <f aca="true" t="shared" si="195" ref="AO268:AO276">AL268+AM268+AN268</f>
        <v>0</v>
      </c>
      <c r="AP268" s="66">
        <f t="shared" si="172"/>
        <v>0</v>
      </c>
      <c r="AQ268" s="65"/>
      <c r="AR268" s="67">
        <f t="shared" si="186"/>
        <v>-10016.199999999979</v>
      </c>
      <c r="AS268" s="65" t="e">
        <f t="shared" si="189"/>
        <v>#DIV/0!</v>
      </c>
      <c r="AT268" s="68">
        <f t="shared" si="190"/>
        <v>-910.5636363636345</v>
      </c>
      <c r="AU268" s="68">
        <f t="shared" si="191"/>
        <v>-10926.763636363614</v>
      </c>
      <c r="AV268" s="8"/>
      <c r="AW268" s="8"/>
      <c r="AX268" s="8"/>
      <c r="AY268" s="8"/>
      <c r="AZ268" s="8"/>
      <c r="BA268" s="8"/>
      <c r="BB268" s="8"/>
    </row>
    <row r="269" spans="1:54" ht="25.5" customHeight="1">
      <c r="A269" s="104" t="s">
        <v>400</v>
      </c>
      <c r="B269" s="138" t="s">
        <v>402</v>
      </c>
      <c r="C269" s="56" t="s">
        <v>392</v>
      </c>
      <c r="D269" s="63"/>
      <c r="E269" s="63"/>
      <c r="F269" s="63"/>
      <c r="G269" s="63">
        <v>29659.9</v>
      </c>
      <c r="H269" s="63">
        <v>103536.9</v>
      </c>
      <c r="I269" s="63">
        <v>-17130.2</v>
      </c>
      <c r="J269" s="78">
        <f>G269+H269+I269</f>
        <v>116066.59999999999</v>
      </c>
      <c r="K269" s="63"/>
      <c r="L269" s="78"/>
      <c r="M269" s="63"/>
      <c r="N269" s="63">
        <v>-109001.5</v>
      </c>
      <c r="O269" s="63">
        <v>356.1</v>
      </c>
      <c r="P269" s="63">
        <v>-4267.3</v>
      </c>
      <c r="Q269" s="78">
        <f t="shared" si="192"/>
        <v>-112912.7</v>
      </c>
      <c r="R269" s="62"/>
      <c r="S269" s="78"/>
      <c r="T269" s="63"/>
      <c r="U269" s="62">
        <f t="shared" si="187"/>
        <v>3153.899999999994</v>
      </c>
      <c r="V269" s="78"/>
      <c r="W269" s="78"/>
      <c r="X269" s="63"/>
      <c r="Y269" s="63"/>
      <c r="Z269" s="64"/>
      <c r="AA269" s="65"/>
      <c r="AB269" s="65">
        <v>-903.8</v>
      </c>
      <c r="AC269" s="65">
        <v>855.2</v>
      </c>
      <c r="AD269" s="65">
        <v>5180.5</v>
      </c>
      <c r="AE269" s="67">
        <f t="shared" si="193"/>
        <v>5131.9</v>
      </c>
      <c r="AF269" s="55"/>
      <c r="AG269" s="66"/>
      <c r="AH269" s="67">
        <f t="shared" si="171"/>
        <v>8285.799999999994</v>
      </c>
      <c r="AI269" s="66">
        <f t="shared" si="171"/>
        <v>0</v>
      </c>
      <c r="AJ269" s="67"/>
      <c r="AK269" s="66" t="e">
        <f t="shared" si="188"/>
        <v>#DIV/0!</v>
      </c>
      <c r="AL269" s="55"/>
      <c r="AM269" s="55"/>
      <c r="AN269" s="55"/>
      <c r="AO269" s="67">
        <f t="shared" si="195"/>
        <v>0</v>
      </c>
      <c r="AP269" s="66">
        <f t="shared" si="172"/>
        <v>0</v>
      </c>
      <c r="AQ269" s="65"/>
      <c r="AR269" s="67">
        <f t="shared" si="186"/>
        <v>8285.799999999994</v>
      </c>
      <c r="AS269" s="65" t="e">
        <f t="shared" si="189"/>
        <v>#DIV/0!</v>
      </c>
      <c r="AT269" s="68">
        <f t="shared" si="190"/>
        <v>753.2545454545449</v>
      </c>
      <c r="AU269" s="68">
        <f t="shared" si="191"/>
        <v>9039.054545454539</v>
      </c>
      <c r="AV269" s="8"/>
      <c r="AW269" s="8"/>
      <c r="AX269" s="8"/>
      <c r="AY269" s="8"/>
      <c r="AZ269" s="8"/>
      <c r="BA269" s="8"/>
      <c r="BB269" s="8"/>
    </row>
    <row r="270" spans="1:54" ht="26.25" customHeight="1">
      <c r="A270" s="104" t="s">
        <v>403</v>
      </c>
      <c r="B270" s="138" t="s">
        <v>404</v>
      </c>
      <c r="C270" s="56" t="s">
        <v>870</v>
      </c>
      <c r="D270" s="63"/>
      <c r="E270" s="63"/>
      <c r="F270" s="63"/>
      <c r="G270" s="63">
        <v>323.3</v>
      </c>
      <c r="H270" s="63">
        <v>102</v>
      </c>
      <c r="I270" s="63">
        <v>26.8</v>
      </c>
      <c r="J270" s="78">
        <f>G270+H270+I270</f>
        <v>452.1</v>
      </c>
      <c r="K270" s="63"/>
      <c r="L270" s="78"/>
      <c r="M270" s="63"/>
      <c r="N270" s="63">
        <v>-331.2</v>
      </c>
      <c r="O270" s="63">
        <v>62.9</v>
      </c>
      <c r="P270" s="63">
        <v>273.7</v>
      </c>
      <c r="Q270" s="78">
        <f t="shared" si="192"/>
        <v>5.399999999999977</v>
      </c>
      <c r="R270" s="62"/>
      <c r="S270" s="78"/>
      <c r="T270" s="63"/>
      <c r="U270" s="62">
        <f t="shared" si="187"/>
        <v>457.5</v>
      </c>
      <c r="V270" s="78"/>
      <c r="W270" s="78"/>
      <c r="X270" s="63"/>
      <c r="Y270" s="63"/>
      <c r="Z270" s="64"/>
      <c r="AA270" s="65"/>
      <c r="AB270" s="65">
        <v>-6.7</v>
      </c>
      <c r="AC270" s="65">
        <v>8</v>
      </c>
      <c r="AD270" s="65">
        <v>115.3</v>
      </c>
      <c r="AE270" s="67">
        <f t="shared" si="193"/>
        <v>116.6</v>
      </c>
      <c r="AF270" s="55"/>
      <c r="AG270" s="66"/>
      <c r="AH270" s="67">
        <f t="shared" si="171"/>
        <v>574.1</v>
      </c>
      <c r="AI270" s="66">
        <f t="shared" si="171"/>
        <v>0</v>
      </c>
      <c r="AJ270" s="67"/>
      <c r="AK270" s="66" t="e">
        <f t="shared" si="188"/>
        <v>#DIV/0!</v>
      </c>
      <c r="AL270" s="55"/>
      <c r="AM270" s="55"/>
      <c r="AN270" s="55"/>
      <c r="AO270" s="67">
        <f t="shared" si="195"/>
        <v>0</v>
      </c>
      <c r="AP270" s="66">
        <f t="shared" si="172"/>
        <v>0</v>
      </c>
      <c r="AQ270" s="65"/>
      <c r="AR270" s="67">
        <f t="shared" si="186"/>
        <v>574.1</v>
      </c>
      <c r="AS270" s="65" t="e">
        <f t="shared" si="189"/>
        <v>#DIV/0!</v>
      </c>
      <c r="AT270" s="68">
        <f t="shared" si="190"/>
        <v>52.190909090909095</v>
      </c>
      <c r="AU270" s="68">
        <f t="shared" si="191"/>
        <v>626.2909090909092</v>
      </c>
      <c r="AV270" s="8"/>
      <c r="AW270" s="8"/>
      <c r="AX270" s="8"/>
      <c r="AY270" s="8"/>
      <c r="AZ270" s="8"/>
      <c r="BA270" s="8"/>
      <c r="BB270" s="8"/>
    </row>
    <row r="271" spans="1:54" ht="33" customHeight="1" hidden="1">
      <c r="A271" s="104" t="s">
        <v>405</v>
      </c>
      <c r="B271" s="138" t="s">
        <v>406</v>
      </c>
      <c r="C271" s="56" t="s">
        <v>871</v>
      </c>
      <c r="D271" s="63"/>
      <c r="E271" s="63"/>
      <c r="F271" s="63"/>
      <c r="G271" s="63"/>
      <c r="H271" s="63"/>
      <c r="I271" s="63"/>
      <c r="J271" s="78">
        <f>G271+H271+I271</f>
        <v>0</v>
      </c>
      <c r="K271" s="63"/>
      <c r="L271" s="78"/>
      <c r="M271" s="63" t="e">
        <f>J271/F271*100</f>
        <v>#DIV/0!</v>
      </c>
      <c r="N271" s="63"/>
      <c r="O271" s="63"/>
      <c r="P271" s="63"/>
      <c r="Q271" s="78">
        <f t="shared" si="192"/>
        <v>0</v>
      </c>
      <c r="R271" s="62"/>
      <c r="S271" s="78"/>
      <c r="T271" s="63"/>
      <c r="U271" s="62">
        <f t="shared" si="187"/>
        <v>0</v>
      </c>
      <c r="V271" s="78"/>
      <c r="W271" s="78"/>
      <c r="X271" s="63"/>
      <c r="Y271" s="63"/>
      <c r="Z271" s="64"/>
      <c r="AA271" s="65"/>
      <c r="AB271" s="65"/>
      <c r="AC271" s="65"/>
      <c r="AD271" s="65"/>
      <c r="AE271" s="67">
        <f t="shared" si="193"/>
        <v>0</v>
      </c>
      <c r="AF271" s="55"/>
      <c r="AG271" s="55"/>
      <c r="AH271" s="67">
        <f t="shared" si="171"/>
        <v>0</v>
      </c>
      <c r="AI271" s="66">
        <f t="shared" si="171"/>
        <v>0</v>
      </c>
      <c r="AJ271" s="67" t="e">
        <f>AH271/AI271*100</f>
        <v>#DIV/0!</v>
      </c>
      <c r="AK271" s="66" t="e">
        <f t="shared" si="188"/>
        <v>#DIV/0!</v>
      </c>
      <c r="AL271" s="55"/>
      <c r="AM271" s="55"/>
      <c r="AN271" s="55"/>
      <c r="AO271" s="67">
        <f t="shared" si="195"/>
        <v>0</v>
      </c>
      <c r="AP271" s="66">
        <f t="shared" si="172"/>
        <v>0</v>
      </c>
      <c r="AQ271" s="65"/>
      <c r="AR271" s="67">
        <f t="shared" si="186"/>
        <v>0</v>
      </c>
      <c r="AS271" s="65" t="e">
        <f t="shared" si="189"/>
        <v>#DIV/0!</v>
      </c>
      <c r="AT271" s="68">
        <f t="shared" si="190"/>
        <v>0</v>
      </c>
      <c r="AU271" s="68">
        <f t="shared" si="191"/>
        <v>0</v>
      </c>
      <c r="AV271" s="8"/>
      <c r="AW271" s="8"/>
      <c r="AX271" s="8"/>
      <c r="AY271" s="8"/>
      <c r="AZ271" s="8"/>
      <c r="BA271" s="8"/>
      <c r="BB271" s="8"/>
    </row>
    <row r="272" spans="1:54" ht="24" customHeight="1" hidden="1">
      <c r="A272" s="104" t="s">
        <v>407</v>
      </c>
      <c r="B272" s="138" t="s">
        <v>408</v>
      </c>
      <c r="C272" s="56" t="s">
        <v>871</v>
      </c>
      <c r="D272" s="63"/>
      <c r="E272" s="63"/>
      <c r="F272" s="63"/>
      <c r="G272" s="63"/>
      <c r="H272" s="63"/>
      <c r="I272" s="63"/>
      <c r="J272" s="78"/>
      <c r="K272" s="63"/>
      <c r="L272" s="78"/>
      <c r="M272" s="63" t="e">
        <f>J272/F272*100</f>
        <v>#DIV/0!</v>
      </c>
      <c r="N272" s="63"/>
      <c r="O272" s="63"/>
      <c r="P272" s="63"/>
      <c r="Q272" s="78">
        <f t="shared" si="192"/>
        <v>0</v>
      </c>
      <c r="R272" s="62"/>
      <c r="S272" s="78"/>
      <c r="T272" s="63"/>
      <c r="U272" s="62">
        <f t="shared" si="187"/>
        <v>0</v>
      </c>
      <c r="V272" s="78"/>
      <c r="W272" s="78"/>
      <c r="X272" s="63"/>
      <c r="Y272" s="63"/>
      <c r="Z272" s="64"/>
      <c r="AA272" s="65"/>
      <c r="AB272" s="65"/>
      <c r="AC272" s="65"/>
      <c r="AD272" s="65"/>
      <c r="AE272" s="67">
        <f t="shared" si="193"/>
        <v>0</v>
      </c>
      <c r="AF272" s="55"/>
      <c r="AG272" s="55"/>
      <c r="AH272" s="67">
        <f t="shared" si="171"/>
        <v>0</v>
      </c>
      <c r="AI272" s="66">
        <f t="shared" si="171"/>
        <v>0</v>
      </c>
      <c r="AJ272" s="67" t="e">
        <f>AH272/AI272*100</f>
        <v>#DIV/0!</v>
      </c>
      <c r="AK272" s="66" t="e">
        <f t="shared" si="188"/>
        <v>#DIV/0!</v>
      </c>
      <c r="AL272" s="55"/>
      <c r="AM272" s="55"/>
      <c r="AN272" s="55">
        <v>0</v>
      </c>
      <c r="AO272" s="67">
        <f t="shared" si="195"/>
        <v>0</v>
      </c>
      <c r="AP272" s="66">
        <f t="shared" si="172"/>
        <v>0</v>
      </c>
      <c r="AQ272" s="65"/>
      <c r="AR272" s="67">
        <f t="shared" si="186"/>
        <v>0</v>
      </c>
      <c r="AS272" s="65" t="e">
        <f t="shared" si="189"/>
        <v>#DIV/0!</v>
      </c>
      <c r="AT272" s="68">
        <f t="shared" si="190"/>
        <v>0</v>
      </c>
      <c r="AU272" s="68">
        <f t="shared" si="191"/>
        <v>0</v>
      </c>
      <c r="AV272" s="8"/>
      <c r="AW272" s="8"/>
      <c r="AX272" s="8"/>
      <c r="AY272" s="8"/>
      <c r="AZ272" s="8"/>
      <c r="BA272" s="8"/>
      <c r="BB272" s="8"/>
    </row>
    <row r="273" spans="1:54" ht="39.75" customHeight="1">
      <c r="A273" s="104" t="s">
        <v>409</v>
      </c>
      <c r="B273" s="138" t="s">
        <v>410</v>
      </c>
      <c r="C273" s="56" t="s">
        <v>392</v>
      </c>
      <c r="D273" s="63">
        <v>7350</v>
      </c>
      <c r="E273" s="63"/>
      <c r="F273" s="63">
        <v>7350</v>
      </c>
      <c r="G273" s="63"/>
      <c r="H273" s="63"/>
      <c r="I273" s="63"/>
      <c r="J273" s="78">
        <f aca="true" t="shared" si="196" ref="J273:J279">G273+H273+I273</f>
        <v>0</v>
      </c>
      <c r="K273" s="63"/>
      <c r="L273" s="78"/>
      <c r="M273" s="63">
        <f>J273/F273*100</f>
        <v>0</v>
      </c>
      <c r="N273" s="63"/>
      <c r="O273" s="63"/>
      <c r="P273" s="63">
        <v>0</v>
      </c>
      <c r="Q273" s="78">
        <f t="shared" si="192"/>
        <v>0</v>
      </c>
      <c r="R273" s="62"/>
      <c r="S273" s="78"/>
      <c r="T273" s="63"/>
      <c r="U273" s="62">
        <f t="shared" si="187"/>
        <v>0</v>
      </c>
      <c r="V273" s="78"/>
      <c r="W273" s="78"/>
      <c r="X273" s="63"/>
      <c r="Y273" s="63"/>
      <c r="Z273" s="64"/>
      <c r="AA273" s="65"/>
      <c r="AB273" s="65"/>
      <c r="AC273" s="65"/>
      <c r="AD273" s="65"/>
      <c r="AE273" s="67">
        <f t="shared" si="193"/>
        <v>0</v>
      </c>
      <c r="AF273" s="55"/>
      <c r="AG273" s="55"/>
      <c r="AH273" s="67">
        <f t="shared" si="171"/>
        <v>0</v>
      </c>
      <c r="AI273" s="66">
        <f t="shared" si="171"/>
        <v>0</v>
      </c>
      <c r="AJ273" s="67"/>
      <c r="AK273" s="66">
        <f t="shared" si="188"/>
        <v>0</v>
      </c>
      <c r="AL273" s="55"/>
      <c r="AM273" s="55"/>
      <c r="AN273" s="55"/>
      <c r="AO273" s="67">
        <f t="shared" si="195"/>
        <v>0</v>
      </c>
      <c r="AP273" s="66">
        <f t="shared" si="172"/>
        <v>7350</v>
      </c>
      <c r="AQ273" s="65"/>
      <c r="AR273" s="67">
        <f t="shared" si="186"/>
        <v>0</v>
      </c>
      <c r="AS273" s="65">
        <f t="shared" si="189"/>
        <v>0</v>
      </c>
      <c r="AT273" s="68">
        <f t="shared" si="190"/>
        <v>0</v>
      </c>
      <c r="AU273" s="68">
        <f t="shared" si="191"/>
        <v>0</v>
      </c>
      <c r="AV273" s="8"/>
      <c r="AW273" s="8"/>
      <c r="AX273" s="8"/>
      <c r="AY273" s="8"/>
      <c r="AZ273" s="8"/>
      <c r="BA273" s="8"/>
      <c r="BB273" s="8"/>
    </row>
    <row r="274" spans="1:54" ht="26.25" customHeight="1">
      <c r="A274" s="104" t="s">
        <v>413</v>
      </c>
      <c r="B274" s="138" t="s">
        <v>414</v>
      </c>
      <c r="C274" s="56" t="s">
        <v>392</v>
      </c>
      <c r="D274" s="63"/>
      <c r="E274" s="63"/>
      <c r="F274" s="63">
        <v>26419.2</v>
      </c>
      <c r="G274" s="63">
        <v>26439.3</v>
      </c>
      <c r="H274" s="63">
        <v>5565.4</v>
      </c>
      <c r="I274" s="63">
        <v>-1174.6</v>
      </c>
      <c r="J274" s="78">
        <f t="shared" si="196"/>
        <v>30830.1</v>
      </c>
      <c r="K274" s="63"/>
      <c r="L274" s="78"/>
      <c r="M274" s="63">
        <f>J274/F274*100</f>
        <v>116.6958121366279</v>
      </c>
      <c r="N274" s="63">
        <v>688.7</v>
      </c>
      <c r="O274" s="63">
        <v>812.4</v>
      </c>
      <c r="P274" s="63">
        <v>264.3</v>
      </c>
      <c r="Q274" s="78">
        <f t="shared" si="192"/>
        <v>1765.3999999999999</v>
      </c>
      <c r="R274" s="62"/>
      <c r="S274" s="78">
        <f>Q274/F274*100</f>
        <v>6.682261385658913</v>
      </c>
      <c r="T274" s="63"/>
      <c r="U274" s="62">
        <f t="shared" si="187"/>
        <v>32595.5</v>
      </c>
      <c r="V274" s="78"/>
      <c r="W274" s="78"/>
      <c r="X274" s="63"/>
      <c r="Y274" s="63">
        <f>U274/F274*100</f>
        <v>123.37807352228683</v>
      </c>
      <c r="Z274" s="64"/>
      <c r="AA274" s="65"/>
      <c r="AB274" s="65">
        <v>466.7</v>
      </c>
      <c r="AC274" s="65">
        <v>1052.2</v>
      </c>
      <c r="AD274" s="65">
        <v>806.8</v>
      </c>
      <c r="AE274" s="67">
        <f t="shared" si="193"/>
        <v>2325.7</v>
      </c>
      <c r="AF274" s="55"/>
      <c r="AG274" s="55"/>
      <c r="AH274" s="67">
        <f aca="true" t="shared" si="197" ref="AH274:AI343">U274+AE274</f>
        <v>34921.2</v>
      </c>
      <c r="AI274" s="66"/>
      <c r="AJ274" s="67"/>
      <c r="AK274" s="66">
        <f t="shared" si="188"/>
        <v>132.18114098837208</v>
      </c>
      <c r="AL274" s="55"/>
      <c r="AM274" s="55"/>
      <c r="AN274" s="55"/>
      <c r="AO274" s="67">
        <f t="shared" si="195"/>
        <v>0</v>
      </c>
      <c r="AP274" s="66">
        <f t="shared" si="172"/>
        <v>26419.2</v>
      </c>
      <c r="AQ274" s="65"/>
      <c r="AR274" s="67">
        <f t="shared" si="186"/>
        <v>34921.2</v>
      </c>
      <c r="AS274" s="65">
        <f t="shared" si="189"/>
        <v>132.18114098837208</v>
      </c>
      <c r="AT274" s="68">
        <f t="shared" si="190"/>
        <v>3174.6545454545453</v>
      </c>
      <c r="AU274" s="68">
        <f t="shared" si="191"/>
        <v>38095.854545454546</v>
      </c>
      <c r="AV274" s="8"/>
      <c r="AW274" s="8"/>
      <c r="AX274" s="8"/>
      <c r="AY274" s="8"/>
      <c r="AZ274" s="8"/>
      <c r="BA274" s="8"/>
      <c r="BB274" s="8"/>
    </row>
    <row r="275" spans="1:54" ht="39" customHeight="1">
      <c r="A275" s="104" t="s">
        <v>415</v>
      </c>
      <c r="B275" s="138" t="s">
        <v>416</v>
      </c>
      <c r="C275" s="56" t="s">
        <v>871</v>
      </c>
      <c r="D275" s="63"/>
      <c r="E275" s="63"/>
      <c r="F275" s="63"/>
      <c r="G275" s="63"/>
      <c r="H275" s="63"/>
      <c r="I275" s="63"/>
      <c r="J275" s="78">
        <f t="shared" si="196"/>
        <v>0</v>
      </c>
      <c r="K275" s="63"/>
      <c r="L275" s="78"/>
      <c r="M275" s="63"/>
      <c r="N275" s="63"/>
      <c r="O275" s="63"/>
      <c r="P275" s="63">
        <v>0</v>
      </c>
      <c r="Q275" s="78">
        <f t="shared" si="192"/>
        <v>0</v>
      </c>
      <c r="R275" s="62"/>
      <c r="S275" s="78"/>
      <c r="T275" s="63"/>
      <c r="U275" s="62">
        <f t="shared" si="187"/>
        <v>0</v>
      </c>
      <c r="V275" s="78"/>
      <c r="W275" s="78"/>
      <c r="X275" s="63"/>
      <c r="Y275" s="63"/>
      <c r="Z275" s="64"/>
      <c r="AA275" s="65"/>
      <c r="AB275" s="65"/>
      <c r="AC275" s="65"/>
      <c r="AD275" s="65"/>
      <c r="AE275" s="67">
        <f t="shared" si="193"/>
        <v>0</v>
      </c>
      <c r="AF275" s="55"/>
      <c r="AG275" s="55"/>
      <c r="AH275" s="67">
        <f t="shared" si="197"/>
        <v>0</v>
      </c>
      <c r="AI275" s="66">
        <f t="shared" si="197"/>
        <v>0</v>
      </c>
      <c r="AJ275" s="67"/>
      <c r="AK275" s="66" t="e">
        <f t="shared" si="188"/>
        <v>#DIV/0!</v>
      </c>
      <c r="AL275" s="55"/>
      <c r="AM275" s="55"/>
      <c r="AN275" s="55"/>
      <c r="AO275" s="67">
        <f t="shared" si="195"/>
        <v>0</v>
      </c>
      <c r="AP275" s="66">
        <f t="shared" si="172"/>
        <v>0</v>
      </c>
      <c r="AQ275" s="65"/>
      <c r="AR275" s="67">
        <f t="shared" si="186"/>
        <v>0</v>
      </c>
      <c r="AS275" s="65" t="e">
        <f t="shared" si="189"/>
        <v>#DIV/0!</v>
      </c>
      <c r="AT275" s="68">
        <f t="shared" si="190"/>
        <v>0</v>
      </c>
      <c r="AU275" s="68">
        <f t="shared" si="191"/>
        <v>0</v>
      </c>
      <c r="AV275" s="8"/>
      <c r="AW275" s="8"/>
      <c r="AX275" s="8"/>
      <c r="AY275" s="8"/>
      <c r="AZ275" s="8"/>
      <c r="BA275" s="8"/>
      <c r="BB275" s="8"/>
    </row>
    <row r="276" spans="1:54" ht="27.75" customHeight="1">
      <c r="A276" s="104" t="s">
        <v>417</v>
      </c>
      <c r="B276" s="138" t="s">
        <v>418</v>
      </c>
      <c r="C276" s="56" t="s">
        <v>870</v>
      </c>
      <c r="D276" s="63"/>
      <c r="E276" s="63"/>
      <c r="F276" s="63"/>
      <c r="G276" s="63"/>
      <c r="H276" s="63"/>
      <c r="I276" s="63"/>
      <c r="J276" s="78">
        <f t="shared" si="196"/>
        <v>0</v>
      </c>
      <c r="K276" s="63"/>
      <c r="L276" s="78"/>
      <c r="M276" s="63"/>
      <c r="N276" s="63"/>
      <c r="O276" s="63"/>
      <c r="P276" s="63">
        <v>0</v>
      </c>
      <c r="Q276" s="78">
        <f t="shared" si="192"/>
        <v>0</v>
      </c>
      <c r="R276" s="62"/>
      <c r="S276" s="78"/>
      <c r="T276" s="63"/>
      <c r="U276" s="62">
        <f t="shared" si="187"/>
        <v>0</v>
      </c>
      <c r="V276" s="78"/>
      <c r="W276" s="78"/>
      <c r="X276" s="63"/>
      <c r="Y276" s="63"/>
      <c r="Z276" s="64"/>
      <c r="AA276" s="65"/>
      <c r="AB276" s="65"/>
      <c r="AC276" s="65"/>
      <c r="AD276" s="65"/>
      <c r="AE276" s="67">
        <f t="shared" si="193"/>
        <v>0</v>
      </c>
      <c r="AF276" s="55"/>
      <c r="AG276" s="55"/>
      <c r="AH276" s="67">
        <f t="shared" si="197"/>
        <v>0</v>
      </c>
      <c r="AI276" s="66">
        <f t="shared" si="197"/>
        <v>0</v>
      </c>
      <c r="AJ276" s="67"/>
      <c r="AK276" s="66" t="e">
        <f t="shared" si="188"/>
        <v>#DIV/0!</v>
      </c>
      <c r="AL276" s="55"/>
      <c r="AM276" s="55"/>
      <c r="AN276" s="55"/>
      <c r="AO276" s="67">
        <f t="shared" si="195"/>
        <v>0</v>
      </c>
      <c r="AP276" s="66">
        <f aca="true" t="shared" si="198" ref="AP276:AP283">F276-AI276</f>
        <v>0</v>
      </c>
      <c r="AQ276" s="65"/>
      <c r="AR276" s="67">
        <f t="shared" si="186"/>
        <v>0</v>
      </c>
      <c r="AS276" s="65" t="e">
        <f t="shared" si="189"/>
        <v>#DIV/0!</v>
      </c>
      <c r="AT276" s="68">
        <f t="shared" si="190"/>
        <v>0</v>
      </c>
      <c r="AU276" s="68">
        <f t="shared" si="191"/>
        <v>0</v>
      </c>
      <c r="AV276" s="8"/>
      <c r="AW276" s="8"/>
      <c r="AX276" s="8"/>
      <c r="AY276" s="8"/>
      <c r="AZ276" s="8"/>
      <c r="BA276" s="8"/>
      <c r="BB276" s="8"/>
    </row>
    <row r="277" spans="1:54" ht="54.75" customHeight="1">
      <c r="A277" s="104" t="s">
        <v>419</v>
      </c>
      <c r="B277" s="170" t="s">
        <v>420</v>
      </c>
      <c r="C277" s="56" t="s">
        <v>870</v>
      </c>
      <c r="D277" s="63"/>
      <c r="E277" s="63"/>
      <c r="F277" s="63"/>
      <c r="G277" s="63">
        <f>+G278+G279</f>
        <v>0</v>
      </c>
      <c r="H277" s="63">
        <f>+H278+H279</f>
        <v>2217.3</v>
      </c>
      <c r="I277" s="63">
        <f>+I278+I279</f>
        <v>2785.1</v>
      </c>
      <c r="J277" s="78">
        <f t="shared" si="196"/>
        <v>5002.4</v>
      </c>
      <c r="K277" s="63"/>
      <c r="L277" s="78"/>
      <c r="M277" s="63"/>
      <c r="N277" s="63">
        <f>+N278+N279</f>
        <v>5081</v>
      </c>
      <c r="O277" s="63">
        <f>+O278</f>
        <v>1142.1</v>
      </c>
      <c r="P277" s="63">
        <f>+P278</f>
        <v>24.4</v>
      </c>
      <c r="Q277" s="63">
        <f>+Q278+Q279</f>
        <v>6273.2</v>
      </c>
      <c r="R277" s="62"/>
      <c r="S277" s="78"/>
      <c r="T277" s="63"/>
      <c r="U277" s="62">
        <f t="shared" si="187"/>
        <v>11275.599999999999</v>
      </c>
      <c r="V277" s="78"/>
      <c r="W277" s="78"/>
      <c r="X277" s="63"/>
      <c r="Y277" s="63"/>
      <c r="Z277" s="64"/>
      <c r="AA277" s="65"/>
      <c r="AB277" s="65">
        <f>+AB278+AB279</f>
        <v>899.9</v>
      </c>
      <c r="AC277" s="65">
        <f>+AC278+AC279</f>
        <v>451.2</v>
      </c>
      <c r="AD277" s="65">
        <f>+AD278+AD279</f>
        <v>754.7</v>
      </c>
      <c r="AE277" s="67">
        <f t="shared" si="193"/>
        <v>2105.8</v>
      </c>
      <c r="AF277" s="55"/>
      <c r="AG277" s="55"/>
      <c r="AH277" s="67">
        <f t="shared" si="197"/>
        <v>13381.399999999998</v>
      </c>
      <c r="AI277" s="66">
        <f t="shared" si="197"/>
        <v>0</v>
      </c>
      <c r="AJ277" s="67"/>
      <c r="AK277" s="66" t="e">
        <f t="shared" si="188"/>
        <v>#DIV/0!</v>
      </c>
      <c r="AL277" s="65">
        <f>+AL278+AL279</f>
        <v>0</v>
      </c>
      <c r="AM277" s="65">
        <f>+AM278+AM279</f>
        <v>0</v>
      </c>
      <c r="AN277" s="65">
        <f>+AN278+AN279</f>
        <v>0</v>
      </c>
      <c r="AO277" s="65">
        <f>+AO278+AO279</f>
        <v>0</v>
      </c>
      <c r="AP277" s="66">
        <f t="shared" si="198"/>
        <v>0</v>
      </c>
      <c r="AQ277" s="65"/>
      <c r="AR277" s="65">
        <f>+AR278+AR279</f>
        <v>13381.4</v>
      </c>
      <c r="AS277" s="65" t="e">
        <f t="shared" si="189"/>
        <v>#DIV/0!</v>
      </c>
      <c r="AT277" s="68">
        <f t="shared" si="190"/>
        <v>1216.490909090909</v>
      </c>
      <c r="AU277" s="68">
        <f t="shared" si="191"/>
        <v>14597.89090909091</v>
      </c>
      <c r="AV277" s="8"/>
      <c r="AW277" s="8"/>
      <c r="AX277" s="8"/>
      <c r="AY277" s="8"/>
      <c r="AZ277" s="8"/>
      <c r="BA277" s="8"/>
      <c r="BB277" s="8"/>
    </row>
    <row r="278" spans="1:54" ht="39" customHeight="1">
      <c r="A278" s="104" t="s">
        <v>421</v>
      </c>
      <c r="B278" s="138" t="s">
        <v>422</v>
      </c>
      <c r="C278" s="56" t="s">
        <v>870</v>
      </c>
      <c r="D278" s="63"/>
      <c r="E278" s="63"/>
      <c r="F278" s="63"/>
      <c r="G278" s="63"/>
      <c r="H278" s="63">
        <v>840.4</v>
      </c>
      <c r="I278" s="63">
        <v>1758.6</v>
      </c>
      <c r="J278" s="78">
        <f t="shared" si="196"/>
        <v>2599</v>
      </c>
      <c r="K278" s="63"/>
      <c r="L278" s="78"/>
      <c r="M278" s="63"/>
      <c r="N278" s="63">
        <v>1753.5</v>
      </c>
      <c r="O278" s="63">
        <v>1142.1</v>
      </c>
      <c r="P278" s="63">
        <v>24.4</v>
      </c>
      <c r="Q278" s="78">
        <f>N278+O278+P278</f>
        <v>2920</v>
      </c>
      <c r="R278" s="62"/>
      <c r="S278" s="78"/>
      <c r="T278" s="63"/>
      <c r="U278" s="62">
        <f t="shared" si="187"/>
        <v>5519</v>
      </c>
      <c r="V278" s="78"/>
      <c r="W278" s="78"/>
      <c r="X278" s="63"/>
      <c r="Y278" s="63"/>
      <c r="Z278" s="64"/>
      <c r="AA278" s="65"/>
      <c r="AB278" s="65">
        <v>0</v>
      </c>
      <c r="AC278" s="65">
        <v>3</v>
      </c>
      <c r="AD278" s="65">
        <v>525.9</v>
      </c>
      <c r="AE278" s="67">
        <f t="shared" si="193"/>
        <v>528.9</v>
      </c>
      <c r="AF278" s="55"/>
      <c r="AG278" s="55"/>
      <c r="AH278" s="67">
        <f t="shared" si="197"/>
        <v>6047.9</v>
      </c>
      <c r="AI278" s="66">
        <f t="shared" si="197"/>
        <v>0</v>
      </c>
      <c r="AJ278" s="67"/>
      <c r="AK278" s="66" t="e">
        <f t="shared" si="188"/>
        <v>#DIV/0!</v>
      </c>
      <c r="AL278" s="55"/>
      <c r="AM278" s="55"/>
      <c r="AN278" s="55"/>
      <c r="AO278" s="67">
        <f>AL278+AM278+AN278</f>
        <v>0</v>
      </c>
      <c r="AP278" s="66">
        <f t="shared" si="198"/>
        <v>0</v>
      </c>
      <c r="AQ278" s="65"/>
      <c r="AR278" s="67">
        <f aca="true" t="shared" si="199" ref="AR278:AR396">AH278+AO278</f>
        <v>6047.9</v>
      </c>
      <c r="AS278" s="65" t="e">
        <f t="shared" si="189"/>
        <v>#DIV/0!</v>
      </c>
      <c r="AT278" s="68">
        <f t="shared" si="190"/>
        <v>549.8090909090909</v>
      </c>
      <c r="AU278" s="68">
        <f t="shared" si="191"/>
        <v>6597.70909090909</v>
      </c>
      <c r="AV278" s="8"/>
      <c r="AW278" s="8"/>
      <c r="AX278" s="8"/>
      <c r="AY278" s="8"/>
      <c r="AZ278" s="8"/>
      <c r="BA278" s="8"/>
      <c r="BB278" s="8"/>
    </row>
    <row r="279" spans="1:54" ht="41.25" customHeight="1">
      <c r="A279" s="104" t="s">
        <v>423</v>
      </c>
      <c r="B279" s="171" t="s">
        <v>424</v>
      </c>
      <c r="C279" s="56" t="s">
        <v>870</v>
      </c>
      <c r="D279" s="63"/>
      <c r="E279" s="63"/>
      <c r="F279" s="63"/>
      <c r="G279" s="63"/>
      <c r="H279" s="63">
        <v>1376.9</v>
      </c>
      <c r="I279" s="63">
        <v>1026.5</v>
      </c>
      <c r="J279" s="78">
        <f t="shared" si="196"/>
        <v>2403.4</v>
      </c>
      <c r="K279" s="63"/>
      <c r="L279" s="78"/>
      <c r="M279" s="63"/>
      <c r="N279" s="63">
        <v>3327.5</v>
      </c>
      <c r="O279" s="63"/>
      <c r="P279" s="63">
        <v>25.7</v>
      </c>
      <c r="Q279" s="78">
        <f>N279+O279+P279</f>
        <v>3353.2</v>
      </c>
      <c r="R279" s="62"/>
      <c r="S279" s="78"/>
      <c r="T279" s="63"/>
      <c r="U279" s="62">
        <f t="shared" si="187"/>
        <v>5756.6</v>
      </c>
      <c r="V279" s="78"/>
      <c r="W279" s="78"/>
      <c r="X279" s="63"/>
      <c r="Y279" s="63"/>
      <c r="Z279" s="64"/>
      <c r="AA279" s="65"/>
      <c r="AB279" s="65">
        <v>899.9</v>
      </c>
      <c r="AC279" s="65">
        <v>448.2</v>
      </c>
      <c r="AD279" s="65">
        <v>228.8</v>
      </c>
      <c r="AE279" s="67">
        <f t="shared" si="193"/>
        <v>1576.8999999999999</v>
      </c>
      <c r="AF279" s="55"/>
      <c r="AG279" s="55"/>
      <c r="AH279" s="67">
        <f t="shared" si="197"/>
        <v>7333.5</v>
      </c>
      <c r="AI279" s="66">
        <f t="shared" si="197"/>
        <v>0</v>
      </c>
      <c r="AJ279" s="67"/>
      <c r="AK279" s="66" t="e">
        <f t="shared" si="188"/>
        <v>#DIV/0!</v>
      </c>
      <c r="AL279" s="55"/>
      <c r="AM279" s="55"/>
      <c r="AN279" s="55"/>
      <c r="AO279" s="67">
        <f>AL279+AM279+AN279</f>
        <v>0</v>
      </c>
      <c r="AP279" s="66">
        <f t="shared" si="198"/>
        <v>0</v>
      </c>
      <c r="AQ279" s="65"/>
      <c r="AR279" s="67">
        <f t="shared" si="199"/>
        <v>7333.5</v>
      </c>
      <c r="AS279" s="65" t="e">
        <f t="shared" si="189"/>
        <v>#DIV/0!</v>
      </c>
      <c r="AT279" s="68">
        <f t="shared" si="190"/>
        <v>666.6818181818181</v>
      </c>
      <c r="AU279" s="68">
        <f t="shared" si="191"/>
        <v>8000.181818181818</v>
      </c>
      <c r="AV279" s="8"/>
      <c r="AW279" s="8"/>
      <c r="AX279" s="8"/>
      <c r="AY279" s="8"/>
      <c r="AZ279" s="8"/>
      <c r="BA279" s="8"/>
      <c r="BB279" s="8"/>
    </row>
    <row r="280" spans="1:54" ht="17.25" customHeight="1">
      <c r="A280" s="260" t="s">
        <v>425</v>
      </c>
      <c r="B280" s="325" t="s">
        <v>426</v>
      </c>
      <c r="C280" s="56" t="s">
        <v>870</v>
      </c>
      <c r="D280" s="63"/>
      <c r="E280" s="63"/>
      <c r="F280" s="63"/>
      <c r="G280" s="63"/>
      <c r="H280" s="63"/>
      <c r="I280" s="63"/>
      <c r="J280" s="78"/>
      <c r="K280" s="63"/>
      <c r="L280" s="78"/>
      <c r="M280" s="63"/>
      <c r="N280" s="63">
        <f>N282</f>
        <v>0</v>
      </c>
      <c r="O280" s="63">
        <f>O282</f>
        <v>-270</v>
      </c>
      <c r="P280" s="63">
        <f>P282</f>
        <v>0</v>
      </c>
      <c r="Q280" s="63">
        <f>Q282</f>
        <v>-270</v>
      </c>
      <c r="R280" s="62"/>
      <c r="S280" s="78"/>
      <c r="T280" s="63"/>
      <c r="U280" s="62">
        <f t="shared" si="187"/>
        <v>-270</v>
      </c>
      <c r="V280" s="78"/>
      <c r="W280" s="78"/>
      <c r="X280" s="63"/>
      <c r="Y280" s="63"/>
      <c r="Z280" s="64"/>
      <c r="AA280" s="65"/>
      <c r="AB280" s="65">
        <f>AB282</f>
        <v>-104.1</v>
      </c>
      <c r="AC280" s="65">
        <f>AC282</f>
        <v>-1146.8</v>
      </c>
      <c r="AD280" s="65">
        <f>AD282</f>
        <v>0</v>
      </c>
      <c r="AE280" s="65">
        <f>AE282</f>
        <v>-1250.8999999999999</v>
      </c>
      <c r="AF280" s="55"/>
      <c r="AG280" s="55"/>
      <c r="AH280" s="67">
        <f t="shared" si="197"/>
        <v>-1520.8999999999999</v>
      </c>
      <c r="AI280" s="66">
        <f t="shared" si="197"/>
        <v>0</v>
      </c>
      <c r="AJ280" s="67"/>
      <c r="AK280" s="66" t="e">
        <f t="shared" si="188"/>
        <v>#DIV/0!</v>
      </c>
      <c r="AL280" s="65">
        <f>AL282</f>
        <v>0</v>
      </c>
      <c r="AM280" s="65">
        <f>AM282</f>
        <v>0</v>
      </c>
      <c r="AN280" s="65">
        <f>AN282</f>
        <v>0</v>
      </c>
      <c r="AO280" s="65">
        <f>AO282</f>
        <v>0</v>
      </c>
      <c r="AP280" s="66">
        <f t="shared" si="198"/>
        <v>0</v>
      </c>
      <c r="AQ280" s="65"/>
      <c r="AR280" s="65">
        <f>AR282</f>
        <v>-1520.8999999999999</v>
      </c>
      <c r="AS280" s="65" t="e">
        <f t="shared" si="189"/>
        <v>#DIV/0!</v>
      </c>
      <c r="AT280" s="68">
        <f t="shared" si="190"/>
        <v>-138.26363636363635</v>
      </c>
      <c r="AU280" s="68">
        <f t="shared" si="191"/>
        <v>-1659.1636363636362</v>
      </c>
      <c r="AV280" s="8"/>
      <c r="AW280" s="8"/>
      <c r="AX280" s="8"/>
      <c r="AY280" s="8"/>
      <c r="AZ280" s="8"/>
      <c r="BA280" s="8"/>
      <c r="BB280" s="8"/>
    </row>
    <row r="281" spans="1:54" ht="14.25" customHeight="1">
      <c r="A281" s="261"/>
      <c r="B281" s="317"/>
      <c r="C281" s="150" t="s">
        <v>392</v>
      </c>
      <c r="D281" s="70"/>
      <c r="E281" s="70"/>
      <c r="F281" s="70"/>
      <c r="G281" s="70">
        <f>+G283</f>
        <v>0</v>
      </c>
      <c r="H281" s="70">
        <f>+H283</f>
        <v>-459.7</v>
      </c>
      <c r="I281" s="70">
        <f>+I283</f>
        <v>-1470.1</v>
      </c>
      <c r="J281" s="86">
        <f>G281+H281+I281</f>
        <v>-1929.8</v>
      </c>
      <c r="K281" s="70"/>
      <c r="L281" s="86"/>
      <c r="M281" s="70"/>
      <c r="N281" s="70">
        <f>+N283</f>
        <v>-1753.5</v>
      </c>
      <c r="O281" s="70">
        <f>+O283</f>
        <v>-761.4</v>
      </c>
      <c r="P281" s="70">
        <f>+P283</f>
        <v>-24.4</v>
      </c>
      <c r="Q281" s="70">
        <f>+Q283</f>
        <v>-2539.3</v>
      </c>
      <c r="R281" s="71"/>
      <c r="S281" s="86"/>
      <c r="T281" s="70"/>
      <c r="U281" s="71">
        <f t="shared" si="187"/>
        <v>-4469.1</v>
      </c>
      <c r="V281" s="86"/>
      <c r="W281" s="86"/>
      <c r="X281" s="70"/>
      <c r="Y281" s="70"/>
      <c r="Z281" s="64"/>
      <c r="AA281" s="64"/>
      <c r="AB281" s="64">
        <f>+AB283</f>
        <v>0</v>
      </c>
      <c r="AC281" s="64">
        <f>+AC283</f>
        <v>-3</v>
      </c>
      <c r="AD281" s="64">
        <f>+AD283</f>
        <v>-77.7</v>
      </c>
      <c r="AE281" s="64">
        <f>+AE283</f>
        <v>-80.7</v>
      </c>
      <c r="AF281" s="169"/>
      <c r="AG281" s="169"/>
      <c r="AH281" s="72">
        <f t="shared" si="197"/>
        <v>-4549.8</v>
      </c>
      <c r="AI281" s="73">
        <f t="shared" si="197"/>
        <v>0</v>
      </c>
      <c r="AJ281" s="72"/>
      <c r="AK281" s="73" t="e">
        <f t="shared" si="188"/>
        <v>#DIV/0!</v>
      </c>
      <c r="AL281" s="64">
        <f>+AL283</f>
        <v>0</v>
      </c>
      <c r="AM281" s="64">
        <f>+AM283</f>
        <v>0</v>
      </c>
      <c r="AN281" s="64">
        <f>+AN283</f>
        <v>0</v>
      </c>
      <c r="AO281" s="64">
        <f>+AO283</f>
        <v>0</v>
      </c>
      <c r="AP281" s="73">
        <f t="shared" si="198"/>
        <v>0</v>
      </c>
      <c r="AQ281" s="64"/>
      <c r="AR281" s="64">
        <f>+AR283</f>
        <v>-4549.8</v>
      </c>
      <c r="AS281" s="65" t="e">
        <f t="shared" si="189"/>
        <v>#DIV/0!</v>
      </c>
      <c r="AT281" s="68">
        <f t="shared" si="190"/>
        <v>-413.6181818181818</v>
      </c>
      <c r="AU281" s="68">
        <f t="shared" si="191"/>
        <v>-4963.418181818182</v>
      </c>
      <c r="AV281" s="8"/>
      <c r="AW281" s="8"/>
      <c r="AX281" s="8"/>
      <c r="AY281" s="8"/>
      <c r="AZ281" s="8"/>
      <c r="BA281" s="8"/>
      <c r="BB281" s="8"/>
    </row>
    <row r="282" spans="1:54" ht="54.75" customHeight="1">
      <c r="A282" s="104" t="s">
        <v>427</v>
      </c>
      <c r="B282" s="170" t="s">
        <v>428</v>
      </c>
      <c r="C282" s="56" t="s">
        <v>870</v>
      </c>
      <c r="D282" s="63"/>
      <c r="E282" s="63"/>
      <c r="F282" s="63"/>
      <c r="G282" s="63"/>
      <c r="H282" s="63"/>
      <c r="I282" s="63"/>
      <c r="J282" s="78">
        <f>G282+H282+I282</f>
        <v>0</v>
      </c>
      <c r="K282" s="63"/>
      <c r="L282" s="78"/>
      <c r="M282" s="63"/>
      <c r="N282" s="63"/>
      <c r="O282" s="63">
        <v>-270</v>
      </c>
      <c r="P282" s="63"/>
      <c r="Q282" s="78">
        <f>N282+O282+P282</f>
        <v>-270</v>
      </c>
      <c r="R282" s="62"/>
      <c r="S282" s="78"/>
      <c r="T282" s="63"/>
      <c r="U282" s="62">
        <f t="shared" si="187"/>
        <v>-270</v>
      </c>
      <c r="V282" s="78"/>
      <c r="W282" s="78"/>
      <c r="X282" s="63"/>
      <c r="Y282" s="63"/>
      <c r="Z282" s="64"/>
      <c r="AA282" s="65"/>
      <c r="AB282" s="65">
        <v>-104.1</v>
      </c>
      <c r="AC282" s="65">
        <v>-1146.8</v>
      </c>
      <c r="AD282" s="65"/>
      <c r="AE282" s="67">
        <f>AB282+AC282+AD282</f>
        <v>-1250.8999999999999</v>
      </c>
      <c r="AF282" s="55"/>
      <c r="AG282" s="55"/>
      <c r="AH282" s="67">
        <f t="shared" si="197"/>
        <v>-1520.8999999999999</v>
      </c>
      <c r="AI282" s="66">
        <f t="shared" si="197"/>
        <v>0</v>
      </c>
      <c r="AJ282" s="67"/>
      <c r="AK282" s="66" t="e">
        <f t="shared" si="188"/>
        <v>#DIV/0!</v>
      </c>
      <c r="AL282" s="65"/>
      <c r="AM282" s="65"/>
      <c r="AN282" s="65"/>
      <c r="AO282" s="67">
        <f>AL282+AM282+AN282</f>
        <v>0</v>
      </c>
      <c r="AP282" s="66">
        <f t="shared" si="198"/>
        <v>0</v>
      </c>
      <c r="AQ282" s="65"/>
      <c r="AR282" s="67">
        <f t="shared" si="199"/>
        <v>-1520.8999999999999</v>
      </c>
      <c r="AS282" s="65" t="e">
        <f t="shared" si="189"/>
        <v>#DIV/0!</v>
      </c>
      <c r="AT282" s="68">
        <f t="shared" si="190"/>
        <v>-138.26363636363635</v>
      </c>
      <c r="AU282" s="68">
        <f t="shared" si="191"/>
        <v>-1659.1636363636362</v>
      </c>
      <c r="AV282" s="8"/>
      <c r="AW282" s="8"/>
      <c r="AX282" s="8"/>
      <c r="AY282" s="8"/>
      <c r="AZ282" s="8"/>
      <c r="BA282" s="8"/>
      <c r="BB282" s="8"/>
    </row>
    <row r="283" spans="1:54" ht="60.75" customHeight="1">
      <c r="A283" s="104" t="s">
        <v>429</v>
      </c>
      <c r="B283" s="172" t="s">
        <v>430</v>
      </c>
      <c r="C283" s="56" t="s">
        <v>431</v>
      </c>
      <c r="D283" s="63"/>
      <c r="E283" s="63"/>
      <c r="F283" s="63"/>
      <c r="G283" s="63"/>
      <c r="H283" s="63">
        <v>-459.7</v>
      </c>
      <c r="I283" s="63">
        <v>-1470.1</v>
      </c>
      <c r="J283" s="78">
        <f>G283+H283+I283</f>
        <v>-1929.8</v>
      </c>
      <c r="K283" s="63"/>
      <c r="L283" s="78"/>
      <c r="M283" s="63"/>
      <c r="N283" s="63">
        <v>-1753.5</v>
      </c>
      <c r="O283" s="63">
        <v>-761.4</v>
      </c>
      <c r="P283" s="63">
        <v>-24.4</v>
      </c>
      <c r="Q283" s="78">
        <f>N283+O283+P283</f>
        <v>-2539.3</v>
      </c>
      <c r="R283" s="62"/>
      <c r="S283" s="78"/>
      <c r="T283" s="63"/>
      <c r="U283" s="62">
        <f t="shared" si="187"/>
        <v>-4469.1</v>
      </c>
      <c r="V283" s="78"/>
      <c r="W283" s="78"/>
      <c r="X283" s="63"/>
      <c r="Y283" s="63"/>
      <c r="Z283" s="64"/>
      <c r="AA283" s="65"/>
      <c r="AB283" s="65">
        <v>0</v>
      </c>
      <c r="AC283" s="65">
        <v>-3</v>
      </c>
      <c r="AD283" s="65">
        <v>-77.7</v>
      </c>
      <c r="AE283" s="67">
        <f>AB283+AC283+AD283</f>
        <v>-80.7</v>
      </c>
      <c r="AF283" s="55"/>
      <c r="AG283" s="55"/>
      <c r="AH283" s="67">
        <f t="shared" si="197"/>
        <v>-4549.8</v>
      </c>
      <c r="AI283" s="66">
        <f t="shared" si="197"/>
        <v>0</v>
      </c>
      <c r="AJ283" s="67"/>
      <c r="AK283" s="66" t="e">
        <f t="shared" si="188"/>
        <v>#DIV/0!</v>
      </c>
      <c r="AL283" s="55"/>
      <c r="AM283" s="55"/>
      <c r="AN283" s="55"/>
      <c r="AO283" s="67">
        <f>AL283+AM283+AN283</f>
        <v>0</v>
      </c>
      <c r="AP283" s="66">
        <f t="shared" si="198"/>
        <v>0</v>
      </c>
      <c r="AQ283" s="65"/>
      <c r="AR283" s="67">
        <f t="shared" si="199"/>
        <v>-4549.8</v>
      </c>
      <c r="AS283" s="65" t="e">
        <f t="shared" si="189"/>
        <v>#DIV/0!</v>
      </c>
      <c r="AT283" s="68">
        <f t="shared" si="190"/>
        <v>-413.6181818181818</v>
      </c>
      <c r="AU283" s="68">
        <f t="shared" si="191"/>
        <v>-4963.418181818182</v>
      </c>
      <c r="AV283" s="8"/>
      <c r="AW283" s="8"/>
      <c r="AX283" s="8"/>
      <c r="AY283" s="8"/>
      <c r="AZ283" s="8"/>
      <c r="BA283" s="8"/>
      <c r="BB283" s="8"/>
    </row>
    <row r="284" spans="1:54" ht="18.75" customHeight="1">
      <c r="A284" s="104" t="s">
        <v>432</v>
      </c>
      <c r="B284" s="173" t="s">
        <v>433</v>
      </c>
      <c r="C284" s="150" t="s">
        <v>434</v>
      </c>
      <c r="D284" s="70"/>
      <c r="E284" s="70"/>
      <c r="F284" s="70"/>
      <c r="G284" s="70">
        <f>G285+G286</f>
        <v>474709</v>
      </c>
      <c r="H284" s="70">
        <f>H285+H286</f>
        <v>672408.6</v>
      </c>
      <c r="I284" s="70">
        <f>I285+I286</f>
        <v>800768.1</v>
      </c>
      <c r="J284" s="70">
        <f>J285+J286</f>
        <v>1947885.7</v>
      </c>
      <c r="K284" s="70"/>
      <c r="L284" s="86"/>
      <c r="M284" s="70"/>
      <c r="N284" s="70">
        <f>N285+N286</f>
        <v>1467368.8000000003</v>
      </c>
      <c r="O284" s="70">
        <f>O285+O286</f>
        <v>377193.3</v>
      </c>
      <c r="P284" s="70">
        <f>P285+P286</f>
        <v>1269615.9999999998</v>
      </c>
      <c r="Q284" s="86">
        <f>N284+O284+P284</f>
        <v>3114178.1</v>
      </c>
      <c r="R284" s="71"/>
      <c r="S284" s="86"/>
      <c r="T284" s="70"/>
      <c r="U284" s="71">
        <f t="shared" si="187"/>
        <v>5062063.8</v>
      </c>
      <c r="V284" s="86"/>
      <c r="W284" s="86"/>
      <c r="X284" s="70"/>
      <c r="Y284" s="70"/>
      <c r="Z284" s="64"/>
      <c r="AA284" s="64"/>
      <c r="AB284" s="70">
        <f>AB285+AB286</f>
        <v>1444131.7000000002</v>
      </c>
      <c r="AC284" s="64">
        <f>AC285+AC361</f>
        <v>1644552.7000000002</v>
      </c>
      <c r="AD284" s="64">
        <f>AD285+AD361</f>
        <v>931862.9999999999</v>
      </c>
      <c r="AE284" s="72">
        <f>AB284+AC284+AD284</f>
        <v>4020547.4000000004</v>
      </c>
      <c r="AF284" s="169"/>
      <c r="AG284" s="169"/>
      <c r="AH284" s="72">
        <f t="shared" si="197"/>
        <v>9082611.2</v>
      </c>
      <c r="AI284" s="73"/>
      <c r="AJ284" s="72"/>
      <c r="AK284" s="73" t="e">
        <f t="shared" si="188"/>
        <v>#DIV/0!</v>
      </c>
      <c r="AL284" s="65">
        <f>AL285+AL361</f>
        <v>0</v>
      </c>
      <c r="AM284" s="65">
        <f>AM285+AM361</f>
        <v>0</v>
      </c>
      <c r="AN284" s="55"/>
      <c r="AO284" s="67">
        <f>AL284+AM284+AN284</f>
        <v>0</v>
      </c>
      <c r="AP284" s="66"/>
      <c r="AQ284" s="65"/>
      <c r="AR284" s="67">
        <f t="shared" si="199"/>
        <v>9082611.2</v>
      </c>
      <c r="AS284" s="65" t="e">
        <f t="shared" si="189"/>
        <v>#DIV/0!</v>
      </c>
      <c r="AT284" s="68">
        <f t="shared" si="190"/>
        <v>825691.9272727272</v>
      </c>
      <c r="AU284" s="68">
        <f t="shared" si="191"/>
        <v>9908303.127272727</v>
      </c>
      <c r="AV284" s="8"/>
      <c r="AW284" s="8"/>
      <c r="AX284" s="8"/>
      <c r="AY284" s="8"/>
      <c r="AZ284" s="8"/>
      <c r="BA284" s="8"/>
      <c r="BB284" s="8"/>
    </row>
    <row r="285" spans="2:54" ht="45" customHeight="1">
      <c r="B285" s="173" t="s">
        <v>435</v>
      </c>
      <c r="C285" s="150" t="s">
        <v>870</v>
      </c>
      <c r="D285" s="70"/>
      <c r="E285" s="70"/>
      <c r="F285" s="70"/>
      <c r="G285" s="70">
        <f>G287+G288+G289+G290+G291+G292+G294+G295+G296+G297+G298+G299+G300+G301+G302+G303+G304+G305+G306+G307+G308+G310+G311+G313+G314+G315+G316+G317+G318+G319+G321+G323+G324+G326+G327+G328+G329+G330+G331+G333+G334+G335+G338+G341+G342+G343+G345+G346+G347+G348+G350+G351+G352+G353+G354+G355+G358+G359+G360+G361</f>
        <v>474709</v>
      </c>
      <c r="H285" s="70">
        <f>H287+H288+H289+H290+H291+H292+H294+H295+H296+H297+H298+H299+H300+H301+H302+H303+H304+H305+H306+H307+H308+H310+H311+H313+H314+H315+H316+H317+H318+H319+H321+H323+H324+H326+H327+H328+H329+H330+H331+H333+H334+H335+H338+H341+H342+H343+H345+H346+H347+H348+H350+H351+H352+H353+H354+H355+H358+H359+H360+H361</f>
        <v>672408.6</v>
      </c>
      <c r="I285" s="70">
        <f>I287+I288+I289+I290+I291+I292+I294+I295+I296+I297+I298+I299+I300+I301+I302+I303+I304+I305+I306+I307+I308+I310+I311+I313+I314+I315+I316+I317+I318+I319+I321+I323+I324+I326+I327+I328+I329+I330+I331+I333+I334+I335+I338+I341+I342+I343+I345+I346+I347+I348+I350+I351+I352+I353+I354+I355+I358+I359+I360+I361</f>
        <v>705504.2</v>
      </c>
      <c r="J285" s="86">
        <f>G285+H285+I285</f>
        <v>1852621.8</v>
      </c>
      <c r="K285" s="70"/>
      <c r="L285" s="86"/>
      <c r="M285" s="70"/>
      <c r="N285" s="70">
        <f>N287+N288+N289+N290+N291+N292+N294+N295+N296+N297+N298+N299+N300+N301+N302+N303+N304+N305+N306+N307+N308+N310+N311+N313+N314+N315+N316+N317+N318+N319+N321+N323+N324+N326+N327+N328+N329+N330+N331+N333+N334+N335+N338+N341+N342+N343+N345+N346+N347+N348+N350+N351+N352+N353+N354+N355+N358+N359+N360+N361</f>
        <v>1279229.3000000003</v>
      </c>
      <c r="O285" s="70">
        <f>O287+O288+O289+O290+O291+O292+O294+O295+O296+O297+O298+O299+O300+O301+O302+O303+O304+O305+O306+O307+O308+O310+O311+O313+O314+O315+O316+O317+O318+O319+O321+O323+O324+O326+O327+O328+O329+O330+O331+O333+O334+O335+O338+O341+O342+O343+O345+O346+O347+O348+O350+O351+O352+O353+O354+O355+O358+O359+O360+O361</f>
        <v>301305</v>
      </c>
      <c r="P285" s="70">
        <f>P287+P288+P289+P290+P291+P292+P294+P295+P296+P297+P298+P299+P300+P301+P302+P303+P304+P305+P306+P307+P308+P310+P311+P313+P314+P315+P316+P317+P318+P319+P321+P323+P324+P326+P327+P328+P329+P330+P331+P333+P334+P335+P338+P341+P342+P343+P345+P346+P347+P348+P350+P351+P352+P353+P354+P355+P358+P359+P360+P361</f>
        <v>1079018.4999999998</v>
      </c>
      <c r="Q285" s="86">
        <f>N285+O285+P285</f>
        <v>2659552.8</v>
      </c>
      <c r="R285" s="71"/>
      <c r="S285" s="86"/>
      <c r="T285" s="70"/>
      <c r="U285" s="71">
        <f t="shared" si="187"/>
        <v>4512174.6</v>
      </c>
      <c r="V285" s="86"/>
      <c r="W285" s="86"/>
      <c r="X285" s="70"/>
      <c r="Y285" s="70"/>
      <c r="Z285" s="64"/>
      <c r="AA285" s="64"/>
      <c r="AB285" s="70">
        <f>AB287+AB288+AB289+AB290+AB291+AB292+AB294+AB295+AB296+AB297+AB298+AB299+AB300+AB301+AB302+AB303+AB304+AB305+AB306+AB307+AB308+AB310+AB311+AB313+AB314+AB315+AB316+AB317+AB318+AB319+AB321+AB323+AB324+AB326+AB327+AB328+AB329+AB330+AB331+AB333+AB334+AB335+AB338+AB341+AB342+AB343+AB345+AB346+AB347+AB348+AB350+AB351+AB352+AB353+AB354+AB355+AB358+AB359+AB360+AB361</f>
        <v>1312770.7000000002</v>
      </c>
      <c r="AC285" s="70">
        <f>AC287+AC288+AC289+AC290+AC291+AC292+AC294+AC295+AC296+AC297+AC298+AC299+AC300+AC301+AC302+AC303+AC304+AC305+AC306+AC307+AC308+AC310+AC311+AC313+AC314+AC315+AC316+AC317+AC318+AC319+AC321+AC323+AC324+AC326+AC327+AC328+AC329+AC330+AC331+AC333+AC334+AC335+AC338+AC341+AC342+AC343+AC345+AC346+AC347+AC348+AC350+AC351+AC352+AC353+AC354+AC355+AC358+AC359+AC360+AC361</f>
        <v>1644552.7000000002</v>
      </c>
      <c r="AD285" s="70">
        <f>AD287+AD288+AD289+AD290+AD291+AD292+AD294+AD295+AD296+AD297+AD298+AD299+AD300+AD301+AD302+AD303+AD304+AD305+AD306+AD307+AD308+AD310+AD311+AD313+AD314+AD315+AD316+AD317+AD318+AD319+AD321+AD323+AD324+AD326+AD327+AD328+AD329+AD330+AD331+AD333+AD334+AD335+AD338+AD341+AD342+AD343+AD345+AD346+AD347+AD348+AD350+AD351+AD352+AD353+AD354+AD355+AD358+AD359+AD360+AD361+AD320</f>
        <v>931862.9999999999</v>
      </c>
      <c r="AE285" s="72">
        <f aca="true" t="shared" si="200" ref="AE285:AE348">AB285+AC285+AD285</f>
        <v>3889186.4000000004</v>
      </c>
      <c r="AF285" s="169"/>
      <c r="AG285" s="169"/>
      <c r="AH285" s="72">
        <f t="shared" si="197"/>
        <v>8401361</v>
      </c>
      <c r="AI285" s="73"/>
      <c r="AJ285" s="72"/>
      <c r="AK285" s="73" t="e">
        <f t="shared" si="188"/>
        <v>#DIV/0!</v>
      </c>
      <c r="AL285" s="55"/>
      <c r="AM285" s="55"/>
      <c r="AN285" s="55"/>
      <c r="AO285" s="67">
        <f>AL285+AM285+AN285</f>
        <v>0</v>
      </c>
      <c r="AP285" s="66">
        <f>F285-AI285</f>
        <v>0</v>
      </c>
      <c r="AQ285" s="65"/>
      <c r="AR285" s="67">
        <f t="shared" si="199"/>
        <v>8401361</v>
      </c>
      <c r="AS285" s="65" t="e">
        <f t="shared" si="189"/>
        <v>#DIV/0!</v>
      </c>
      <c r="AT285" s="68">
        <f t="shared" si="190"/>
        <v>763760.0909090909</v>
      </c>
      <c r="AU285" s="68">
        <f t="shared" si="191"/>
        <v>9165121.090909092</v>
      </c>
      <c r="AV285" s="8"/>
      <c r="AW285" s="8"/>
      <c r="AX285" s="8"/>
      <c r="AY285" s="8"/>
      <c r="AZ285" s="8"/>
      <c r="BA285" s="8"/>
      <c r="BB285" s="8"/>
    </row>
    <row r="286" spans="2:54" ht="45" customHeight="1">
      <c r="B286" s="173" t="s">
        <v>435</v>
      </c>
      <c r="C286" s="150" t="s">
        <v>112</v>
      </c>
      <c r="D286" s="70"/>
      <c r="E286" s="70"/>
      <c r="F286" s="70"/>
      <c r="G286" s="70">
        <f>G322+G325+G336+G349</f>
        <v>0</v>
      </c>
      <c r="H286" s="70">
        <f>H322+H325+H336+H349+H385</f>
        <v>0</v>
      </c>
      <c r="I286" s="70">
        <f>I322+I325+I336+I349+I385</f>
        <v>95263.90000000001</v>
      </c>
      <c r="J286" s="86">
        <f>G286+H286+I286</f>
        <v>95263.90000000001</v>
      </c>
      <c r="K286" s="70"/>
      <c r="L286" s="86"/>
      <c r="M286" s="70"/>
      <c r="N286" s="70">
        <f>N322+N325+N336+N349+N385+N293+N337+N339+N340+N344</f>
        <v>188139.49999999997</v>
      </c>
      <c r="O286" s="70">
        <f>O322+O325+O336+O349+O385+O293+O337+O339+O340+O344+O312</f>
        <v>75888.3</v>
      </c>
      <c r="P286" s="70">
        <f>P322+P325+P336+P349+P385+P293+P337+P339+P340+P344+P312+P386</f>
        <v>190597.50000000003</v>
      </c>
      <c r="Q286" s="86">
        <f aca="true" t="shared" si="201" ref="Q286:Q349">N286+O286+P286</f>
        <v>454625.30000000005</v>
      </c>
      <c r="R286" s="71"/>
      <c r="S286" s="86"/>
      <c r="T286" s="70"/>
      <c r="U286" s="71">
        <f t="shared" si="187"/>
        <v>549889.2000000001</v>
      </c>
      <c r="V286" s="86"/>
      <c r="W286" s="86"/>
      <c r="X286" s="70"/>
      <c r="Y286" s="70"/>
      <c r="Z286" s="64"/>
      <c r="AA286" s="64"/>
      <c r="AB286" s="70">
        <f>AB322+AB325+AB336+AB349+AB385+AB293+AB337+AB339+AB340+AB344+AB312+AB386</f>
        <v>131361</v>
      </c>
      <c r="AC286" s="64">
        <f>AC293+AC309+AC312+AC322+AC325+AC336+AC337+AC339+AC340+AC344+AC349+AC385</f>
        <v>98545.9</v>
      </c>
      <c r="AD286" s="64">
        <f>AD293+AD309+AD312+AD322+AD325+AD336+AD337+AD339+AD340+AD344+AD349+AD385+AD332</f>
        <v>36687.49999999999</v>
      </c>
      <c r="AE286" s="72">
        <f t="shared" si="200"/>
        <v>266594.39999999997</v>
      </c>
      <c r="AF286" s="169"/>
      <c r="AG286" s="169"/>
      <c r="AH286" s="72">
        <f t="shared" si="197"/>
        <v>816483.6000000001</v>
      </c>
      <c r="AI286" s="73"/>
      <c r="AJ286" s="72"/>
      <c r="AK286" s="73" t="e">
        <f t="shared" si="188"/>
        <v>#DIV/0!</v>
      </c>
      <c r="AL286" s="55"/>
      <c r="AM286" s="55"/>
      <c r="AN286" s="55"/>
      <c r="AO286" s="67"/>
      <c r="AP286" s="66"/>
      <c r="AQ286" s="65"/>
      <c r="AR286" s="67">
        <f t="shared" si="199"/>
        <v>816483.6000000001</v>
      </c>
      <c r="AS286" s="65" t="e">
        <f t="shared" si="189"/>
        <v>#DIV/0!</v>
      </c>
      <c r="AT286" s="68"/>
      <c r="AU286" s="68"/>
      <c r="AV286" s="8"/>
      <c r="AW286" s="8"/>
      <c r="AX286" s="8"/>
      <c r="AY286" s="8"/>
      <c r="AZ286" s="8"/>
      <c r="BA286" s="8"/>
      <c r="BB286" s="8"/>
    </row>
    <row r="287" spans="1:54" ht="22.5" customHeight="1">
      <c r="A287" s="104" t="s">
        <v>436</v>
      </c>
      <c r="B287" s="174"/>
      <c r="C287" s="56" t="s">
        <v>870</v>
      </c>
      <c r="D287" s="63"/>
      <c r="E287" s="63"/>
      <c r="F287" s="63"/>
      <c r="G287" s="63">
        <v>125922</v>
      </c>
      <c r="H287" s="63">
        <v>125922</v>
      </c>
      <c r="I287" s="63">
        <v>125922</v>
      </c>
      <c r="J287" s="175">
        <f>G287+H287+I287</f>
        <v>377766</v>
      </c>
      <c r="K287" s="63"/>
      <c r="L287" s="78"/>
      <c r="M287" s="63"/>
      <c r="N287" s="63">
        <v>251843</v>
      </c>
      <c r="O287" s="63">
        <v>125921.2</v>
      </c>
      <c r="P287" s="63">
        <v>125921.2</v>
      </c>
      <c r="Q287" s="78">
        <f t="shared" si="201"/>
        <v>503685.4</v>
      </c>
      <c r="R287" s="62"/>
      <c r="S287" s="78"/>
      <c r="T287" s="63"/>
      <c r="U287" s="62">
        <f t="shared" si="187"/>
        <v>881451.4</v>
      </c>
      <c r="V287" s="78"/>
      <c r="W287" s="78"/>
      <c r="X287" s="63"/>
      <c r="Y287" s="63"/>
      <c r="Z287" s="64"/>
      <c r="AA287" s="65"/>
      <c r="AB287" s="65">
        <v>125921.3</v>
      </c>
      <c r="AC287" s="65">
        <v>100737</v>
      </c>
      <c r="AD287" s="65">
        <v>201473.8</v>
      </c>
      <c r="AE287" s="67">
        <f t="shared" si="200"/>
        <v>428132.1</v>
      </c>
      <c r="AF287" s="55"/>
      <c r="AG287" s="55"/>
      <c r="AH287" s="67">
        <f t="shared" si="197"/>
        <v>1309583.5</v>
      </c>
      <c r="AI287" s="66"/>
      <c r="AJ287" s="67"/>
      <c r="AK287" s="66" t="e">
        <f t="shared" si="188"/>
        <v>#DIV/0!</v>
      </c>
      <c r="AL287" s="55"/>
      <c r="AM287" s="55"/>
      <c r="AN287" s="55"/>
      <c r="AO287" s="67"/>
      <c r="AP287" s="66"/>
      <c r="AQ287" s="65"/>
      <c r="AR287" s="67">
        <f t="shared" si="199"/>
        <v>1309583.5</v>
      </c>
      <c r="AS287" s="65" t="e">
        <f t="shared" si="189"/>
        <v>#DIV/0!</v>
      </c>
      <c r="AT287" s="68"/>
      <c r="AU287" s="68"/>
      <c r="AV287" s="8"/>
      <c r="AW287" s="8"/>
      <c r="AX287" s="8"/>
      <c r="AY287" s="8"/>
      <c r="AZ287" s="8"/>
      <c r="BA287" s="8"/>
      <c r="BB287" s="8"/>
    </row>
    <row r="288" spans="1:54" ht="22.5" customHeight="1">
      <c r="A288" s="104" t="s">
        <v>437</v>
      </c>
      <c r="B288" s="174"/>
      <c r="C288" s="56" t="s">
        <v>870</v>
      </c>
      <c r="D288" s="63"/>
      <c r="E288" s="63"/>
      <c r="F288" s="63"/>
      <c r="G288" s="63"/>
      <c r="H288" s="63"/>
      <c r="I288" s="63"/>
      <c r="J288" s="175"/>
      <c r="K288" s="63"/>
      <c r="L288" s="78"/>
      <c r="M288" s="63"/>
      <c r="N288" s="63"/>
      <c r="O288" s="63"/>
      <c r="P288" s="63"/>
      <c r="Q288" s="78"/>
      <c r="R288" s="62"/>
      <c r="S288" s="78"/>
      <c r="T288" s="63"/>
      <c r="U288" s="62"/>
      <c r="V288" s="78"/>
      <c r="W288" s="78"/>
      <c r="X288" s="63"/>
      <c r="Y288" s="63"/>
      <c r="Z288" s="64"/>
      <c r="AA288" s="65"/>
      <c r="AB288" s="65"/>
      <c r="AC288" s="176">
        <v>277327</v>
      </c>
      <c r="AD288" s="65"/>
      <c r="AE288" s="67">
        <f t="shared" si="200"/>
        <v>277327</v>
      </c>
      <c r="AF288" s="55"/>
      <c r="AG288" s="55"/>
      <c r="AH288" s="67">
        <f t="shared" si="197"/>
        <v>277327</v>
      </c>
      <c r="AI288" s="66"/>
      <c r="AJ288" s="67"/>
      <c r="AK288" s="66"/>
      <c r="AL288" s="55"/>
      <c r="AM288" s="55"/>
      <c r="AN288" s="55"/>
      <c r="AO288" s="67"/>
      <c r="AP288" s="66"/>
      <c r="AQ288" s="65"/>
      <c r="AR288" s="67"/>
      <c r="AS288" s="65"/>
      <c r="AT288" s="68"/>
      <c r="AU288" s="68"/>
      <c r="AV288" s="8"/>
      <c r="AW288" s="8"/>
      <c r="AX288" s="8"/>
      <c r="AY288" s="8"/>
      <c r="AZ288" s="8"/>
      <c r="BA288" s="8"/>
      <c r="BB288" s="8"/>
    </row>
    <row r="289" spans="1:54" ht="18" customHeight="1">
      <c r="A289" s="104" t="s">
        <v>438</v>
      </c>
      <c r="B289" s="174"/>
      <c r="C289" s="56" t="s">
        <v>870</v>
      </c>
      <c r="D289" s="63"/>
      <c r="E289" s="63"/>
      <c r="F289" s="63"/>
      <c r="G289" s="63">
        <v>62605.1</v>
      </c>
      <c r="H289" s="63"/>
      <c r="I289" s="63"/>
      <c r="J289" s="175">
        <f>G289+H289+I289</f>
        <v>62605.1</v>
      </c>
      <c r="K289" s="63"/>
      <c r="L289" s="78"/>
      <c r="M289" s="63"/>
      <c r="N289" s="63">
        <v>62605.1</v>
      </c>
      <c r="O289" s="63"/>
      <c r="P289" s="63"/>
      <c r="Q289" s="78">
        <f t="shared" si="201"/>
        <v>62605.1</v>
      </c>
      <c r="R289" s="62"/>
      <c r="S289" s="78"/>
      <c r="T289" s="63"/>
      <c r="U289" s="62">
        <f t="shared" si="187"/>
        <v>125210.2</v>
      </c>
      <c r="V289" s="78"/>
      <c r="W289" s="78"/>
      <c r="X289" s="63"/>
      <c r="Y289" s="63"/>
      <c r="Z289" s="64"/>
      <c r="AA289" s="65"/>
      <c r="AB289" s="65">
        <v>62605.1</v>
      </c>
      <c r="AC289" s="65"/>
      <c r="AD289" s="65">
        <v>62605.1</v>
      </c>
      <c r="AE289" s="67">
        <f t="shared" si="200"/>
        <v>125210.2</v>
      </c>
      <c r="AF289" s="55"/>
      <c r="AG289" s="55"/>
      <c r="AH289" s="67">
        <f t="shared" si="197"/>
        <v>250420.4</v>
      </c>
      <c r="AI289" s="66"/>
      <c r="AJ289" s="67"/>
      <c r="AK289" s="66" t="e">
        <f t="shared" si="188"/>
        <v>#DIV/0!</v>
      </c>
      <c r="AL289" s="55"/>
      <c r="AM289" s="55"/>
      <c r="AN289" s="55"/>
      <c r="AO289" s="67"/>
      <c r="AP289" s="66"/>
      <c r="AQ289" s="65"/>
      <c r="AR289" s="67">
        <f t="shared" si="199"/>
        <v>250420.4</v>
      </c>
      <c r="AS289" s="65" t="e">
        <f t="shared" si="189"/>
        <v>#DIV/0!</v>
      </c>
      <c r="AT289" s="68"/>
      <c r="AU289" s="68"/>
      <c r="AV289" s="8"/>
      <c r="AW289" s="8"/>
      <c r="AX289" s="8"/>
      <c r="AY289" s="8"/>
      <c r="AZ289" s="8"/>
      <c r="BA289" s="8"/>
      <c r="BB289" s="8"/>
    </row>
    <row r="290" spans="1:54" ht="21" customHeight="1">
      <c r="A290" s="104" t="s">
        <v>439</v>
      </c>
      <c r="B290" s="174"/>
      <c r="C290" s="56" t="s">
        <v>870</v>
      </c>
      <c r="D290" s="63"/>
      <c r="E290" s="63"/>
      <c r="F290" s="63"/>
      <c r="G290" s="63"/>
      <c r="H290" s="63"/>
      <c r="I290" s="63">
        <v>17740</v>
      </c>
      <c r="J290" s="175">
        <f>G290+H290+I290</f>
        <v>17740</v>
      </c>
      <c r="K290" s="63"/>
      <c r="L290" s="78"/>
      <c r="M290" s="63"/>
      <c r="N290" s="63"/>
      <c r="O290" s="63"/>
      <c r="P290" s="63"/>
      <c r="Q290" s="78">
        <f t="shared" si="201"/>
        <v>0</v>
      </c>
      <c r="R290" s="62"/>
      <c r="S290" s="78"/>
      <c r="T290" s="63"/>
      <c r="U290" s="62">
        <f t="shared" si="187"/>
        <v>17740</v>
      </c>
      <c r="V290" s="78"/>
      <c r="W290" s="78"/>
      <c r="X290" s="63"/>
      <c r="Y290" s="63"/>
      <c r="Z290" s="64"/>
      <c r="AA290" s="65"/>
      <c r="AB290" s="65"/>
      <c r="AC290" s="65"/>
      <c r="AD290" s="65"/>
      <c r="AE290" s="67">
        <f t="shared" si="200"/>
        <v>0</v>
      </c>
      <c r="AF290" s="55"/>
      <c r="AG290" s="55"/>
      <c r="AH290" s="67">
        <f t="shared" si="197"/>
        <v>17740</v>
      </c>
      <c r="AI290" s="66"/>
      <c r="AJ290" s="67"/>
      <c r="AK290" s="66" t="e">
        <f t="shared" si="188"/>
        <v>#DIV/0!</v>
      </c>
      <c r="AL290" s="55"/>
      <c r="AM290" s="55"/>
      <c r="AN290" s="55"/>
      <c r="AO290" s="67"/>
      <c r="AP290" s="66"/>
      <c r="AQ290" s="65"/>
      <c r="AR290" s="67">
        <f t="shared" si="199"/>
        <v>17740</v>
      </c>
      <c r="AS290" s="65" t="e">
        <f t="shared" si="189"/>
        <v>#DIV/0!</v>
      </c>
      <c r="AT290" s="68"/>
      <c r="AU290" s="68"/>
      <c r="AV290" s="8"/>
      <c r="AW290" s="8"/>
      <c r="AX290" s="8"/>
      <c r="AY290" s="8"/>
      <c r="AZ290" s="8"/>
      <c r="BA290" s="8"/>
      <c r="BB290" s="8"/>
    </row>
    <row r="291" spans="1:54" ht="21.75" customHeight="1">
      <c r="A291" s="104" t="s">
        <v>440</v>
      </c>
      <c r="B291" s="174"/>
      <c r="C291" s="56" t="s">
        <v>870</v>
      </c>
      <c r="D291" s="63"/>
      <c r="E291" s="63"/>
      <c r="F291" s="63"/>
      <c r="G291" s="63"/>
      <c r="H291" s="63"/>
      <c r="I291" s="63"/>
      <c r="J291" s="175"/>
      <c r="K291" s="63"/>
      <c r="L291" s="78"/>
      <c r="M291" s="63"/>
      <c r="N291" s="177">
        <v>8382.3</v>
      </c>
      <c r="O291" s="63">
        <v>12585.8</v>
      </c>
      <c r="P291" s="63"/>
      <c r="Q291" s="78">
        <f t="shared" si="201"/>
        <v>20968.1</v>
      </c>
      <c r="R291" s="62"/>
      <c r="S291" s="78"/>
      <c r="T291" s="63"/>
      <c r="U291" s="62">
        <f t="shared" si="187"/>
        <v>20968.1</v>
      </c>
      <c r="V291" s="78"/>
      <c r="W291" s="78"/>
      <c r="X291" s="63"/>
      <c r="Y291" s="63"/>
      <c r="Z291" s="64"/>
      <c r="AA291" s="65"/>
      <c r="AB291" s="65"/>
      <c r="AC291" s="65">
        <v>11121.2</v>
      </c>
      <c r="AD291" s="65"/>
      <c r="AE291" s="67">
        <f t="shared" si="200"/>
        <v>11121.2</v>
      </c>
      <c r="AF291" s="55"/>
      <c r="AG291" s="55"/>
      <c r="AH291" s="67">
        <f t="shared" si="197"/>
        <v>32089.3</v>
      </c>
      <c r="AI291" s="66"/>
      <c r="AJ291" s="67"/>
      <c r="AK291" s="66" t="e">
        <f t="shared" si="188"/>
        <v>#DIV/0!</v>
      </c>
      <c r="AL291" s="55"/>
      <c r="AM291" s="55"/>
      <c r="AN291" s="55"/>
      <c r="AO291" s="67"/>
      <c r="AP291" s="66"/>
      <c r="AQ291" s="65"/>
      <c r="AR291" s="67"/>
      <c r="AS291" s="65"/>
      <c r="AT291" s="68"/>
      <c r="AU291" s="68"/>
      <c r="AV291" s="8"/>
      <c r="AW291" s="8"/>
      <c r="AX291" s="8"/>
      <c r="AY291" s="8"/>
      <c r="AZ291" s="8"/>
      <c r="BA291" s="8"/>
      <c r="BB291" s="8"/>
    </row>
    <row r="292" spans="1:54" ht="21.75" customHeight="1">
      <c r="A292" s="104" t="s">
        <v>441</v>
      </c>
      <c r="B292" s="174"/>
      <c r="C292" s="56" t="s">
        <v>870</v>
      </c>
      <c r="D292" s="63"/>
      <c r="E292" s="63"/>
      <c r="F292" s="63"/>
      <c r="G292" s="63"/>
      <c r="H292" s="63"/>
      <c r="I292" s="63"/>
      <c r="J292" s="175"/>
      <c r="K292" s="63"/>
      <c r="L292" s="78"/>
      <c r="M292" s="63"/>
      <c r="N292" s="177"/>
      <c r="O292" s="63"/>
      <c r="P292" s="63"/>
      <c r="Q292" s="78"/>
      <c r="R292" s="62"/>
      <c r="S292" s="78"/>
      <c r="T292" s="63"/>
      <c r="U292" s="62"/>
      <c r="V292" s="78"/>
      <c r="W292" s="78"/>
      <c r="X292" s="63"/>
      <c r="Y292" s="63"/>
      <c r="Z292" s="64"/>
      <c r="AA292" s="65"/>
      <c r="AB292" s="65"/>
      <c r="AC292" s="65">
        <v>39870.7</v>
      </c>
      <c r="AD292" s="65"/>
      <c r="AE292" s="67">
        <f t="shared" si="200"/>
        <v>39870.7</v>
      </c>
      <c r="AF292" s="55"/>
      <c r="AG292" s="55"/>
      <c r="AH292" s="67">
        <f t="shared" si="197"/>
        <v>39870.7</v>
      </c>
      <c r="AI292" s="66"/>
      <c r="AJ292" s="67"/>
      <c r="AK292" s="66"/>
      <c r="AL292" s="55"/>
      <c r="AM292" s="55"/>
      <c r="AN292" s="55"/>
      <c r="AO292" s="67"/>
      <c r="AP292" s="66"/>
      <c r="AQ292" s="65"/>
      <c r="AR292" s="67"/>
      <c r="AS292" s="65"/>
      <c r="AT292" s="68"/>
      <c r="AU292" s="68"/>
      <c r="AV292" s="8"/>
      <c r="AW292" s="8"/>
      <c r="AX292" s="8"/>
      <c r="AY292" s="8"/>
      <c r="AZ292" s="8"/>
      <c r="BA292" s="8"/>
      <c r="BB292" s="8"/>
    </row>
    <row r="293" spans="1:54" ht="24" customHeight="1">
      <c r="A293" s="104" t="s">
        <v>442</v>
      </c>
      <c r="B293" s="174"/>
      <c r="C293" s="56" t="s">
        <v>112</v>
      </c>
      <c r="D293" s="63"/>
      <c r="E293" s="63"/>
      <c r="F293" s="63"/>
      <c r="G293" s="63"/>
      <c r="H293" s="63"/>
      <c r="I293" s="63"/>
      <c r="J293" s="175"/>
      <c r="K293" s="63"/>
      <c r="L293" s="78"/>
      <c r="M293" s="63"/>
      <c r="N293" s="178">
        <v>732.3</v>
      </c>
      <c r="O293" s="63"/>
      <c r="P293" s="63"/>
      <c r="Q293" s="78">
        <f t="shared" si="201"/>
        <v>732.3</v>
      </c>
      <c r="R293" s="62"/>
      <c r="S293" s="78"/>
      <c r="T293" s="63"/>
      <c r="U293" s="62">
        <f t="shared" si="187"/>
        <v>732.3</v>
      </c>
      <c r="V293" s="78"/>
      <c r="W293" s="78"/>
      <c r="X293" s="63"/>
      <c r="Y293" s="63"/>
      <c r="Z293" s="64"/>
      <c r="AA293" s="65"/>
      <c r="AB293" s="65"/>
      <c r="AD293" s="65"/>
      <c r="AE293" s="67">
        <f t="shared" si="200"/>
        <v>0</v>
      </c>
      <c r="AF293" s="55"/>
      <c r="AG293" s="55"/>
      <c r="AH293" s="67">
        <f t="shared" si="197"/>
        <v>732.3</v>
      </c>
      <c r="AI293" s="66"/>
      <c r="AJ293" s="67"/>
      <c r="AK293" s="66" t="e">
        <f t="shared" si="188"/>
        <v>#DIV/0!</v>
      </c>
      <c r="AL293" s="55"/>
      <c r="AM293" s="55"/>
      <c r="AN293" s="55"/>
      <c r="AO293" s="67"/>
      <c r="AP293" s="66"/>
      <c r="AQ293" s="65"/>
      <c r="AR293" s="67"/>
      <c r="AS293" s="65"/>
      <c r="AT293" s="68"/>
      <c r="AU293" s="68"/>
      <c r="AV293" s="8"/>
      <c r="AW293" s="8"/>
      <c r="AX293" s="8"/>
      <c r="AY293" s="8"/>
      <c r="AZ293" s="8"/>
      <c r="BA293" s="8"/>
      <c r="BB293" s="8"/>
    </row>
    <row r="294" spans="1:54" ht="24" customHeight="1">
      <c r="A294" s="104" t="s">
        <v>443</v>
      </c>
      <c r="B294" s="174"/>
      <c r="C294" s="56" t="s">
        <v>870</v>
      </c>
      <c r="D294" s="63"/>
      <c r="E294" s="63"/>
      <c r="F294" s="63"/>
      <c r="G294" s="63"/>
      <c r="H294" s="63"/>
      <c r="I294" s="63"/>
      <c r="J294" s="175"/>
      <c r="K294" s="63"/>
      <c r="L294" s="78"/>
      <c r="M294" s="63"/>
      <c r="N294" s="178"/>
      <c r="O294" s="63"/>
      <c r="P294" s="63">
        <v>80360</v>
      </c>
      <c r="Q294" s="78">
        <f t="shared" si="201"/>
        <v>80360</v>
      </c>
      <c r="R294" s="62"/>
      <c r="S294" s="78"/>
      <c r="T294" s="63"/>
      <c r="U294" s="62">
        <f t="shared" si="187"/>
        <v>80360</v>
      </c>
      <c r="V294" s="78"/>
      <c r="W294" s="78"/>
      <c r="X294" s="63"/>
      <c r="Y294" s="63"/>
      <c r="Z294" s="64"/>
      <c r="AA294" s="65"/>
      <c r="AB294" s="65"/>
      <c r="AC294" s="65"/>
      <c r="AD294" s="65"/>
      <c r="AE294" s="67">
        <f t="shared" si="200"/>
        <v>0</v>
      </c>
      <c r="AF294" s="55"/>
      <c r="AG294" s="55"/>
      <c r="AH294" s="67">
        <f t="shared" si="197"/>
        <v>80360</v>
      </c>
      <c r="AI294" s="66"/>
      <c r="AJ294" s="67"/>
      <c r="AK294" s="66" t="e">
        <f t="shared" si="188"/>
        <v>#DIV/0!</v>
      </c>
      <c r="AL294" s="55"/>
      <c r="AM294" s="55"/>
      <c r="AN294" s="55"/>
      <c r="AO294" s="67"/>
      <c r="AP294" s="66"/>
      <c r="AQ294" s="65"/>
      <c r="AR294" s="67"/>
      <c r="AS294" s="65"/>
      <c r="AT294" s="68"/>
      <c r="AU294" s="68"/>
      <c r="AV294" s="8"/>
      <c r="AW294" s="8"/>
      <c r="AX294" s="8"/>
      <c r="AY294" s="8"/>
      <c r="AZ294" s="8"/>
      <c r="BA294" s="8"/>
      <c r="BB294" s="8"/>
    </row>
    <row r="295" spans="1:54" ht="21" customHeight="1">
      <c r="A295" s="104" t="s">
        <v>444</v>
      </c>
      <c r="B295" s="174"/>
      <c r="C295" s="56" t="s">
        <v>870</v>
      </c>
      <c r="D295" s="63"/>
      <c r="E295" s="63"/>
      <c r="F295" s="63"/>
      <c r="G295" s="63"/>
      <c r="H295" s="63"/>
      <c r="I295" s="63"/>
      <c r="J295" s="175"/>
      <c r="K295" s="63"/>
      <c r="L295" s="78"/>
      <c r="M295" s="63"/>
      <c r="N295" s="177">
        <v>1400</v>
      </c>
      <c r="O295" s="63"/>
      <c r="P295" s="63"/>
      <c r="Q295" s="78">
        <f t="shared" si="201"/>
        <v>1400</v>
      </c>
      <c r="R295" s="62"/>
      <c r="S295" s="78"/>
      <c r="T295" s="63"/>
      <c r="U295" s="62">
        <f t="shared" si="187"/>
        <v>1400</v>
      </c>
      <c r="V295" s="78"/>
      <c r="W295" s="78"/>
      <c r="X295" s="63"/>
      <c r="Y295" s="63"/>
      <c r="Z295" s="64"/>
      <c r="AA295" s="65"/>
      <c r="AB295" s="65">
        <v>6639</v>
      </c>
      <c r="AC295" s="65"/>
      <c r="AD295" s="65"/>
      <c r="AE295" s="67">
        <f t="shared" si="200"/>
        <v>6639</v>
      </c>
      <c r="AF295" s="55"/>
      <c r="AG295" s="55"/>
      <c r="AH295" s="67">
        <f t="shared" si="197"/>
        <v>8039</v>
      </c>
      <c r="AI295" s="66"/>
      <c r="AJ295" s="67"/>
      <c r="AK295" s="66" t="e">
        <f t="shared" si="188"/>
        <v>#DIV/0!</v>
      </c>
      <c r="AL295" s="55"/>
      <c r="AM295" s="55"/>
      <c r="AN295" s="55"/>
      <c r="AO295" s="67"/>
      <c r="AP295" s="66"/>
      <c r="AQ295" s="65"/>
      <c r="AR295" s="67"/>
      <c r="AS295" s="65"/>
      <c r="AT295" s="68"/>
      <c r="AU295" s="68"/>
      <c r="AV295" s="8"/>
      <c r="AW295" s="8"/>
      <c r="AX295" s="8"/>
      <c r="AY295" s="8"/>
      <c r="AZ295" s="8"/>
      <c r="BA295" s="8"/>
      <c r="BB295" s="8"/>
    </row>
    <row r="296" spans="1:54" ht="21" customHeight="1">
      <c r="A296" s="104" t="s">
        <v>445</v>
      </c>
      <c r="B296" s="174"/>
      <c r="C296" s="56" t="s">
        <v>870</v>
      </c>
      <c r="D296" s="63"/>
      <c r="E296" s="63"/>
      <c r="F296" s="63"/>
      <c r="G296" s="63"/>
      <c r="H296" s="63"/>
      <c r="I296" s="63"/>
      <c r="J296" s="175"/>
      <c r="K296" s="63"/>
      <c r="L296" s="78"/>
      <c r="M296" s="63"/>
      <c r="N296" s="177">
        <v>5269.9</v>
      </c>
      <c r="O296" s="63"/>
      <c r="P296" s="63"/>
      <c r="Q296" s="78">
        <f t="shared" si="201"/>
        <v>5269.9</v>
      </c>
      <c r="R296" s="62"/>
      <c r="S296" s="78"/>
      <c r="T296" s="63"/>
      <c r="U296" s="62">
        <f t="shared" si="187"/>
        <v>5269.9</v>
      </c>
      <c r="V296" s="78"/>
      <c r="W296" s="78"/>
      <c r="X296" s="63"/>
      <c r="Y296" s="63"/>
      <c r="Z296" s="64"/>
      <c r="AA296" s="65"/>
      <c r="AB296" s="65"/>
      <c r="AC296" s="65"/>
      <c r="AD296" s="65"/>
      <c r="AE296" s="67">
        <f t="shared" si="200"/>
        <v>0</v>
      </c>
      <c r="AF296" s="55"/>
      <c r="AG296" s="55"/>
      <c r="AH296" s="67">
        <f t="shared" si="197"/>
        <v>5269.9</v>
      </c>
      <c r="AI296" s="66"/>
      <c r="AJ296" s="67"/>
      <c r="AK296" s="66" t="e">
        <f t="shared" si="188"/>
        <v>#DIV/0!</v>
      </c>
      <c r="AL296" s="55"/>
      <c r="AM296" s="55"/>
      <c r="AN296" s="55"/>
      <c r="AO296" s="67"/>
      <c r="AP296" s="66"/>
      <c r="AQ296" s="65"/>
      <c r="AR296" s="67"/>
      <c r="AS296" s="65"/>
      <c r="AT296" s="68"/>
      <c r="AU296" s="68"/>
      <c r="AV296" s="8"/>
      <c r="AW296" s="8"/>
      <c r="AX296" s="8"/>
      <c r="AY296" s="8"/>
      <c r="AZ296" s="8"/>
      <c r="BA296" s="8"/>
      <c r="BB296" s="8"/>
    </row>
    <row r="297" spans="1:54" ht="21.75" customHeight="1">
      <c r="A297" s="104" t="s">
        <v>446</v>
      </c>
      <c r="B297" s="174"/>
      <c r="C297" s="56" t="s">
        <v>870</v>
      </c>
      <c r="D297" s="63"/>
      <c r="E297" s="63"/>
      <c r="F297" s="63"/>
      <c r="G297" s="63"/>
      <c r="H297" s="63"/>
      <c r="I297" s="63"/>
      <c r="J297" s="175"/>
      <c r="K297" s="63"/>
      <c r="L297" s="78"/>
      <c r="M297" s="63"/>
      <c r="N297" s="177">
        <v>11430</v>
      </c>
      <c r="O297" s="63"/>
      <c r="P297" s="63"/>
      <c r="Q297" s="78">
        <f t="shared" si="201"/>
        <v>11430</v>
      </c>
      <c r="R297" s="62"/>
      <c r="S297" s="78"/>
      <c r="T297" s="63"/>
      <c r="U297" s="62">
        <f t="shared" si="187"/>
        <v>11430</v>
      </c>
      <c r="V297" s="78"/>
      <c r="W297" s="78"/>
      <c r="X297" s="63"/>
      <c r="Y297" s="63"/>
      <c r="Z297" s="64"/>
      <c r="AA297" s="65"/>
      <c r="AB297" s="65">
        <v>11433</v>
      </c>
      <c r="AC297" s="65"/>
      <c r="AD297" s="65"/>
      <c r="AE297" s="67">
        <f t="shared" si="200"/>
        <v>11433</v>
      </c>
      <c r="AF297" s="55"/>
      <c r="AG297" s="55"/>
      <c r="AH297" s="67">
        <f t="shared" si="197"/>
        <v>22863</v>
      </c>
      <c r="AI297" s="66"/>
      <c r="AJ297" s="67"/>
      <c r="AK297" s="66" t="e">
        <f t="shared" si="188"/>
        <v>#DIV/0!</v>
      </c>
      <c r="AL297" s="55"/>
      <c r="AM297" s="55"/>
      <c r="AN297" s="55"/>
      <c r="AO297" s="67"/>
      <c r="AP297" s="66"/>
      <c r="AQ297" s="65"/>
      <c r="AR297" s="67"/>
      <c r="AS297" s="65"/>
      <c r="AT297" s="68"/>
      <c r="AU297" s="68"/>
      <c r="AV297" s="8"/>
      <c r="AW297" s="8"/>
      <c r="AX297" s="8"/>
      <c r="AY297" s="8"/>
      <c r="AZ297" s="8"/>
      <c r="BA297" s="8"/>
      <c r="BB297" s="8"/>
    </row>
    <row r="298" spans="1:54" ht="21.75" customHeight="1">
      <c r="A298" s="104" t="s">
        <v>447</v>
      </c>
      <c r="B298" s="174"/>
      <c r="C298" s="56" t="s">
        <v>870</v>
      </c>
      <c r="D298" s="63"/>
      <c r="E298" s="63"/>
      <c r="F298" s="63"/>
      <c r="G298" s="63"/>
      <c r="H298" s="63"/>
      <c r="I298" s="63"/>
      <c r="J298" s="175"/>
      <c r="K298" s="63"/>
      <c r="L298" s="78"/>
      <c r="M298" s="63"/>
      <c r="N298" s="63"/>
      <c r="O298" s="178">
        <v>5241.5</v>
      </c>
      <c r="P298" s="63"/>
      <c r="Q298" s="78">
        <f t="shared" si="201"/>
        <v>5241.5</v>
      </c>
      <c r="R298" s="62"/>
      <c r="S298" s="78"/>
      <c r="T298" s="63"/>
      <c r="U298" s="62">
        <f t="shared" si="187"/>
        <v>5241.5</v>
      </c>
      <c r="V298" s="78"/>
      <c r="W298" s="78"/>
      <c r="X298" s="63"/>
      <c r="Y298" s="63"/>
      <c r="Z298" s="64"/>
      <c r="AA298" s="65"/>
      <c r="AB298" s="65"/>
      <c r="AC298" s="65"/>
      <c r="AD298" s="65"/>
      <c r="AE298" s="67">
        <f t="shared" si="200"/>
        <v>0</v>
      </c>
      <c r="AF298" s="55"/>
      <c r="AG298" s="55"/>
      <c r="AH298" s="67">
        <f t="shared" si="197"/>
        <v>5241.5</v>
      </c>
      <c r="AI298" s="66"/>
      <c r="AJ298" s="67"/>
      <c r="AK298" s="66" t="e">
        <f t="shared" si="188"/>
        <v>#DIV/0!</v>
      </c>
      <c r="AL298" s="55"/>
      <c r="AM298" s="55"/>
      <c r="AN298" s="55"/>
      <c r="AO298" s="67"/>
      <c r="AP298" s="66"/>
      <c r="AQ298" s="65"/>
      <c r="AR298" s="67"/>
      <c r="AS298" s="65"/>
      <c r="AT298" s="68"/>
      <c r="AU298" s="68"/>
      <c r="AV298" s="8"/>
      <c r="AW298" s="8"/>
      <c r="AX298" s="8"/>
      <c r="AY298" s="8"/>
      <c r="AZ298" s="8"/>
      <c r="BA298" s="8"/>
      <c r="BB298" s="8"/>
    </row>
    <row r="299" spans="1:54" ht="21" customHeight="1">
      <c r="A299" s="104" t="s">
        <v>448</v>
      </c>
      <c r="B299" s="174"/>
      <c r="C299" s="56" t="s">
        <v>870</v>
      </c>
      <c r="D299" s="63"/>
      <c r="E299" s="63"/>
      <c r="F299" s="63"/>
      <c r="G299" s="63"/>
      <c r="H299" s="177">
        <v>16315</v>
      </c>
      <c r="I299" s="63">
        <v>8157.5</v>
      </c>
      <c r="J299" s="175">
        <f>G299+H299+I299</f>
        <v>24472.5</v>
      </c>
      <c r="K299" s="63"/>
      <c r="L299" s="78"/>
      <c r="M299" s="63"/>
      <c r="N299" s="63">
        <v>8157.5</v>
      </c>
      <c r="O299" s="63">
        <v>6358.5</v>
      </c>
      <c r="P299" s="63">
        <v>6358.5</v>
      </c>
      <c r="Q299" s="78">
        <f t="shared" si="201"/>
        <v>20874.5</v>
      </c>
      <c r="R299" s="62"/>
      <c r="S299" s="78"/>
      <c r="T299" s="63"/>
      <c r="U299" s="62">
        <f t="shared" si="187"/>
        <v>45347</v>
      </c>
      <c r="V299" s="78"/>
      <c r="W299" s="78"/>
      <c r="X299" s="63"/>
      <c r="Y299" s="63"/>
      <c r="Z299" s="64"/>
      <c r="AA299" s="65"/>
      <c r="AB299" s="65">
        <v>12717</v>
      </c>
      <c r="AC299" s="65"/>
      <c r="AD299" s="65">
        <v>6358.5</v>
      </c>
      <c r="AE299" s="67">
        <f t="shared" si="200"/>
        <v>19075.5</v>
      </c>
      <c r="AF299" s="55"/>
      <c r="AG299" s="55"/>
      <c r="AH299" s="67">
        <f t="shared" si="197"/>
        <v>64422.5</v>
      </c>
      <c r="AI299" s="66"/>
      <c r="AJ299" s="67"/>
      <c r="AK299" s="66" t="e">
        <f t="shared" si="188"/>
        <v>#DIV/0!</v>
      </c>
      <c r="AL299" s="55"/>
      <c r="AM299" s="55"/>
      <c r="AN299" s="55"/>
      <c r="AO299" s="67"/>
      <c r="AP299" s="66"/>
      <c r="AQ299" s="65"/>
      <c r="AR299" s="67">
        <f t="shared" si="199"/>
        <v>64422.5</v>
      </c>
      <c r="AS299" s="65" t="e">
        <f t="shared" si="189"/>
        <v>#DIV/0!</v>
      </c>
      <c r="AT299" s="68"/>
      <c r="AU299" s="68"/>
      <c r="AV299" s="8"/>
      <c r="AW299" s="8"/>
      <c r="AX299" s="8"/>
      <c r="AY299" s="8"/>
      <c r="AZ299" s="8"/>
      <c r="BA299" s="8"/>
      <c r="BB299" s="8"/>
    </row>
    <row r="300" spans="1:54" ht="21.75" customHeight="1">
      <c r="A300" s="104" t="s">
        <v>449</v>
      </c>
      <c r="B300" s="174"/>
      <c r="C300" s="56" t="s">
        <v>870</v>
      </c>
      <c r="D300" s="63"/>
      <c r="E300" s="63"/>
      <c r="F300" s="63"/>
      <c r="G300" s="63"/>
      <c r="H300" s="177"/>
      <c r="I300" s="63"/>
      <c r="J300" s="175"/>
      <c r="K300" s="63"/>
      <c r="L300" s="78"/>
      <c r="M300" s="63"/>
      <c r="N300" s="177">
        <v>59845.8</v>
      </c>
      <c r="O300" s="63"/>
      <c r="P300" s="63"/>
      <c r="Q300" s="78">
        <f t="shared" si="201"/>
        <v>59845.8</v>
      </c>
      <c r="R300" s="62"/>
      <c r="S300" s="78"/>
      <c r="T300" s="63"/>
      <c r="U300" s="62">
        <f t="shared" si="187"/>
        <v>59845.8</v>
      </c>
      <c r="V300" s="78"/>
      <c r="W300" s="78"/>
      <c r="X300" s="63"/>
      <c r="Y300" s="63"/>
      <c r="Z300" s="64"/>
      <c r="AA300" s="65"/>
      <c r="AB300" s="65"/>
      <c r="AC300" s="65"/>
      <c r="AD300" s="65"/>
      <c r="AE300" s="67">
        <f t="shared" si="200"/>
        <v>0</v>
      </c>
      <c r="AF300" s="55"/>
      <c r="AG300" s="55"/>
      <c r="AH300" s="67">
        <f t="shared" si="197"/>
        <v>59845.8</v>
      </c>
      <c r="AI300" s="66"/>
      <c r="AJ300" s="67"/>
      <c r="AK300" s="66" t="e">
        <f t="shared" si="188"/>
        <v>#DIV/0!</v>
      </c>
      <c r="AL300" s="55"/>
      <c r="AM300" s="55"/>
      <c r="AN300" s="55"/>
      <c r="AO300" s="67"/>
      <c r="AP300" s="66"/>
      <c r="AQ300" s="65"/>
      <c r="AR300" s="67"/>
      <c r="AS300" s="65"/>
      <c r="AT300" s="68"/>
      <c r="AU300" s="68"/>
      <c r="AV300" s="8"/>
      <c r="AW300" s="8"/>
      <c r="AX300" s="8"/>
      <c r="AY300" s="8"/>
      <c r="AZ300" s="8"/>
      <c r="BA300" s="8"/>
      <c r="BB300" s="8"/>
    </row>
    <row r="301" spans="1:54" ht="21.75" customHeight="1">
      <c r="A301" s="104" t="s">
        <v>450</v>
      </c>
      <c r="B301" s="174"/>
      <c r="C301" s="56" t="s">
        <v>870</v>
      </c>
      <c r="D301" s="63"/>
      <c r="E301" s="63"/>
      <c r="F301" s="63"/>
      <c r="G301" s="63"/>
      <c r="H301" s="177"/>
      <c r="I301" s="63"/>
      <c r="J301" s="175"/>
      <c r="K301" s="63"/>
      <c r="L301" s="78"/>
      <c r="M301" s="63"/>
      <c r="N301" s="177"/>
      <c r="O301" s="63"/>
      <c r="P301" s="63"/>
      <c r="Q301" s="78"/>
      <c r="R301" s="62"/>
      <c r="S301" s="78"/>
      <c r="T301" s="63"/>
      <c r="U301" s="62"/>
      <c r="V301" s="78"/>
      <c r="W301" s="78"/>
      <c r="X301" s="63"/>
      <c r="Y301" s="63"/>
      <c r="Z301" s="64"/>
      <c r="AA301" s="65"/>
      <c r="AB301" s="176">
        <v>3192.5</v>
      </c>
      <c r="AC301" s="65"/>
      <c r="AD301" s="65"/>
      <c r="AE301" s="67">
        <f t="shared" si="200"/>
        <v>3192.5</v>
      </c>
      <c r="AF301" s="55"/>
      <c r="AG301" s="55"/>
      <c r="AH301" s="67">
        <f t="shared" si="197"/>
        <v>3192.5</v>
      </c>
      <c r="AI301" s="66"/>
      <c r="AJ301" s="67"/>
      <c r="AK301" s="66" t="e">
        <f t="shared" si="188"/>
        <v>#DIV/0!</v>
      </c>
      <c r="AL301" s="55"/>
      <c r="AM301" s="55"/>
      <c r="AN301" s="55"/>
      <c r="AO301" s="67"/>
      <c r="AP301" s="66"/>
      <c r="AQ301" s="65"/>
      <c r="AR301" s="67"/>
      <c r="AS301" s="65"/>
      <c r="AT301" s="68"/>
      <c r="AU301" s="68"/>
      <c r="AV301" s="8"/>
      <c r="AW301" s="8"/>
      <c r="AX301" s="8"/>
      <c r="AY301" s="8"/>
      <c r="AZ301" s="8"/>
      <c r="BA301" s="8"/>
      <c r="BB301" s="8"/>
    </row>
    <row r="302" spans="1:54" ht="19.5" customHeight="1">
      <c r="A302" s="104" t="s">
        <v>451</v>
      </c>
      <c r="B302" s="174"/>
      <c r="C302" s="56" t="s">
        <v>870</v>
      </c>
      <c r="D302" s="63"/>
      <c r="E302" s="63"/>
      <c r="F302" s="63"/>
      <c r="G302" s="63"/>
      <c r="H302" s="177"/>
      <c r="I302" s="63"/>
      <c r="J302" s="175"/>
      <c r="K302" s="63"/>
      <c r="L302" s="78"/>
      <c r="M302" s="63"/>
      <c r="N302" s="177">
        <v>12291.9</v>
      </c>
      <c r="O302" s="63"/>
      <c r="P302" s="63"/>
      <c r="Q302" s="78">
        <f t="shared" si="201"/>
        <v>12291.9</v>
      </c>
      <c r="R302" s="62"/>
      <c r="S302" s="78"/>
      <c r="T302" s="63"/>
      <c r="U302" s="62">
        <f t="shared" si="187"/>
        <v>12291.9</v>
      </c>
      <c r="V302" s="78"/>
      <c r="W302" s="78"/>
      <c r="X302" s="63"/>
      <c r="Y302" s="63"/>
      <c r="Z302" s="64"/>
      <c r="AA302" s="65"/>
      <c r="AB302" s="65">
        <v>6332</v>
      </c>
      <c r="AC302" s="65"/>
      <c r="AD302" s="65"/>
      <c r="AE302" s="67">
        <f t="shared" si="200"/>
        <v>6332</v>
      </c>
      <c r="AF302" s="55"/>
      <c r="AG302" s="55"/>
      <c r="AH302" s="67">
        <f t="shared" si="197"/>
        <v>18623.9</v>
      </c>
      <c r="AI302" s="66"/>
      <c r="AJ302" s="67"/>
      <c r="AK302" s="66" t="e">
        <f t="shared" si="188"/>
        <v>#DIV/0!</v>
      </c>
      <c r="AL302" s="55"/>
      <c r="AM302" s="55"/>
      <c r="AN302" s="55"/>
      <c r="AO302" s="67"/>
      <c r="AP302" s="66"/>
      <c r="AQ302" s="65"/>
      <c r="AR302" s="67"/>
      <c r="AS302" s="65"/>
      <c r="AT302" s="68"/>
      <c r="AU302" s="68"/>
      <c r="AV302" s="8"/>
      <c r="AW302" s="8"/>
      <c r="AX302" s="8"/>
      <c r="AY302" s="8"/>
      <c r="AZ302" s="8"/>
      <c r="BA302" s="8"/>
      <c r="BB302" s="8"/>
    </row>
    <row r="303" spans="1:54" ht="20.25" customHeight="1">
      <c r="A303" s="104" t="s">
        <v>452</v>
      </c>
      <c r="B303" s="174"/>
      <c r="C303" s="56" t="s">
        <v>870</v>
      </c>
      <c r="D303" s="63"/>
      <c r="E303" s="63"/>
      <c r="F303" s="63"/>
      <c r="G303" s="63"/>
      <c r="H303" s="177">
        <v>1551.5</v>
      </c>
      <c r="I303" s="63"/>
      <c r="J303" s="175">
        <f>G303+H303+I303</f>
        <v>1551.5</v>
      </c>
      <c r="K303" s="63"/>
      <c r="L303" s="78"/>
      <c r="M303" s="63"/>
      <c r="N303" s="63"/>
      <c r="O303" s="63"/>
      <c r="P303" s="63"/>
      <c r="Q303" s="78">
        <f t="shared" si="201"/>
        <v>0</v>
      </c>
      <c r="R303" s="62"/>
      <c r="S303" s="78"/>
      <c r="T303" s="63"/>
      <c r="U303" s="62">
        <f t="shared" si="187"/>
        <v>1551.5</v>
      </c>
      <c r="V303" s="78"/>
      <c r="W303" s="78"/>
      <c r="X303" s="63"/>
      <c r="Y303" s="63"/>
      <c r="Z303" s="64"/>
      <c r="AA303" s="65"/>
      <c r="AB303" s="65"/>
      <c r="AC303" s="65"/>
      <c r="AD303" s="65"/>
      <c r="AE303" s="67">
        <f t="shared" si="200"/>
        <v>0</v>
      </c>
      <c r="AF303" s="55"/>
      <c r="AG303" s="55"/>
      <c r="AH303" s="67">
        <f t="shared" si="197"/>
        <v>1551.5</v>
      </c>
      <c r="AI303" s="66"/>
      <c r="AJ303" s="67"/>
      <c r="AK303" s="66" t="e">
        <f t="shared" si="188"/>
        <v>#DIV/0!</v>
      </c>
      <c r="AL303" s="55"/>
      <c r="AM303" s="55"/>
      <c r="AN303" s="55"/>
      <c r="AO303" s="67"/>
      <c r="AP303" s="66"/>
      <c r="AQ303" s="65"/>
      <c r="AR303" s="67">
        <f t="shared" si="199"/>
        <v>1551.5</v>
      </c>
      <c r="AS303" s="65" t="e">
        <f t="shared" si="189"/>
        <v>#DIV/0!</v>
      </c>
      <c r="AT303" s="68"/>
      <c r="AU303" s="68"/>
      <c r="AV303" s="8"/>
      <c r="AW303" s="8"/>
      <c r="AX303" s="8"/>
      <c r="AY303" s="8"/>
      <c r="AZ303" s="8"/>
      <c r="BA303" s="8"/>
      <c r="BB303" s="8"/>
    </row>
    <row r="304" spans="1:54" ht="20.25" customHeight="1">
      <c r="A304" s="104" t="s">
        <v>453</v>
      </c>
      <c r="B304" s="174"/>
      <c r="C304" s="56" t="s">
        <v>870</v>
      </c>
      <c r="D304" s="63"/>
      <c r="E304" s="63"/>
      <c r="F304" s="63"/>
      <c r="G304" s="63"/>
      <c r="H304" s="177"/>
      <c r="I304" s="63"/>
      <c r="J304" s="175"/>
      <c r="K304" s="63"/>
      <c r="L304" s="78"/>
      <c r="M304" s="63"/>
      <c r="N304" s="63"/>
      <c r="O304" s="63"/>
      <c r="P304" s="63">
        <v>422100</v>
      </c>
      <c r="Q304" s="78">
        <f t="shared" si="201"/>
        <v>422100</v>
      </c>
      <c r="R304" s="62"/>
      <c r="S304" s="78"/>
      <c r="T304" s="63"/>
      <c r="U304" s="62">
        <f t="shared" si="187"/>
        <v>422100</v>
      </c>
      <c r="V304" s="78"/>
      <c r="W304" s="78"/>
      <c r="X304" s="63"/>
      <c r="Y304" s="63"/>
      <c r="Z304" s="64"/>
      <c r="AA304" s="65"/>
      <c r="AB304" s="65"/>
      <c r="AC304" s="65">
        <v>10000</v>
      </c>
      <c r="AD304" s="65">
        <v>-397900</v>
      </c>
      <c r="AE304" s="67">
        <f t="shared" si="200"/>
        <v>-387900</v>
      </c>
      <c r="AF304" s="55"/>
      <c r="AG304" s="55"/>
      <c r="AH304" s="67">
        <f t="shared" si="197"/>
        <v>34200</v>
      </c>
      <c r="AI304" s="66"/>
      <c r="AJ304" s="67"/>
      <c r="AK304" s="66" t="e">
        <f t="shared" si="188"/>
        <v>#DIV/0!</v>
      </c>
      <c r="AL304" s="55"/>
      <c r="AM304" s="55"/>
      <c r="AN304" s="55"/>
      <c r="AO304" s="67"/>
      <c r="AP304" s="66"/>
      <c r="AQ304" s="65"/>
      <c r="AR304" s="67"/>
      <c r="AS304" s="65"/>
      <c r="AT304" s="68"/>
      <c r="AU304" s="68"/>
      <c r="AV304" s="8"/>
      <c r="AW304" s="8"/>
      <c r="AX304" s="8"/>
      <c r="AY304" s="8"/>
      <c r="AZ304" s="8"/>
      <c r="BA304" s="8"/>
      <c r="BB304" s="8"/>
    </row>
    <row r="305" spans="1:54" ht="20.25" customHeight="1">
      <c r="A305" s="104" t="s">
        <v>454</v>
      </c>
      <c r="B305" s="174"/>
      <c r="C305" s="56" t="s">
        <v>870</v>
      </c>
      <c r="D305" s="63"/>
      <c r="E305" s="63"/>
      <c r="F305" s="63"/>
      <c r="G305" s="63"/>
      <c r="H305" s="177">
        <v>3798</v>
      </c>
      <c r="I305" s="63"/>
      <c r="J305" s="175"/>
      <c r="K305" s="63"/>
      <c r="L305" s="78"/>
      <c r="M305" s="63"/>
      <c r="N305" s="63"/>
      <c r="O305" s="63"/>
      <c r="P305" s="63"/>
      <c r="Q305" s="78"/>
      <c r="R305" s="62"/>
      <c r="S305" s="78"/>
      <c r="T305" s="63"/>
      <c r="V305" s="78"/>
      <c r="W305" s="78"/>
      <c r="X305" s="63"/>
      <c r="Y305" s="63"/>
      <c r="Z305" s="64"/>
      <c r="AA305" s="65"/>
      <c r="AB305" s="179">
        <v>2025.6</v>
      </c>
      <c r="AC305" s="65"/>
      <c r="AD305" s="65"/>
      <c r="AE305" s="67">
        <f t="shared" si="200"/>
        <v>2025.6</v>
      </c>
      <c r="AF305" s="55"/>
      <c r="AG305" s="55"/>
      <c r="AH305" s="67">
        <f t="shared" si="197"/>
        <v>2025.6</v>
      </c>
      <c r="AI305" s="66"/>
      <c r="AJ305" s="67"/>
      <c r="AK305" s="66" t="e">
        <f t="shared" si="188"/>
        <v>#DIV/0!</v>
      </c>
      <c r="AL305" s="55"/>
      <c r="AM305" s="55"/>
      <c r="AN305" s="55"/>
      <c r="AO305" s="67"/>
      <c r="AP305" s="66"/>
      <c r="AQ305" s="65"/>
      <c r="AR305" s="67"/>
      <c r="AS305" s="65"/>
      <c r="AT305" s="68"/>
      <c r="AU305" s="68"/>
      <c r="AV305" s="8"/>
      <c r="AW305" s="8"/>
      <c r="AX305" s="8"/>
      <c r="AY305" s="8"/>
      <c r="AZ305" s="8"/>
      <c r="BA305" s="8"/>
      <c r="BB305" s="8"/>
    </row>
    <row r="306" spans="1:54" ht="22.5" customHeight="1">
      <c r="A306" s="104" t="s">
        <v>455</v>
      </c>
      <c r="B306" s="174"/>
      <c r="C306" s="56" t="s">
        <v>870</v>
      </c>
      <c r="D306" s="63"/>
      <c r="E306" s="63"/>
      <c r="F306" s="63"/>
      <c r="G306" s="63"/>
      <c r="H306" s="177"/>
      <c r="I306" s="63"/>
      <c r="J306" s="175"/>
      <c r="K306" s="63"/>
      <c r="L306" s="78"/>
      <c r="M306" s="63"/>
      <c r="N306" s="177">
        <v>272150</v>
      </c>
      <c r="O306" s="63"/>
      <c r="P306" s="63"/>
      <c r="Q306" s="78">
        <f t="shared" si="201"/>
        <v>272150</v>
      </c>
      <c r="R306" s="62"/>
      <c r="S306" s="78"/>
      <c r="T306" s="63"/>
      <c r="U306" s="62">
        <f t="shared" si="187"/>
        <v>272150</v>
      </c>
      <c r="V306" s="78"/>
      <c r="W306" s="78"/>
      <c r="X306" s="63"/>
      <c r="Y306" s="63"/>
      <c r="Z306" s="64"/>
      <c r="AA306" s="65"/>
      <c r="AB306" s="65">
        <v>170000</v>
      </c>
      <c r="AC306" s="65"/>
      <c r="AD306" s="65"/>
      <c r="AE306" s="67">
        <f t="shared" si="200"/>
        <v>170000</v>
      </c>
      <c r="AF306" s="55"/>
      <c r="AG306" s="55"/>
      <c r="AH306" s="67">
        <f t="shared" si="197"/>
        <v>442150</v>
      </c>
      <c r="AI306" s="66"/>
      <c r="AJ306" s="67"/>
      <c r="AK306" s="66" t="e">
        <f t="shared" si="188"/>
        <v>#DIV/0!</v>
      </c>
      <c r="AL306" s="55"/>
      <c r="AM306" s="55"/>
      <c r="AN306" s="55"/>
      <c r="AO306" s="67"/>
      <c r="AP306" s="66"/>
      <c r="AQ306" s="65"/>
      <c r="AR306" s="67"/>
      <c r="AS306" s="65"/>
      <c r="AT306" s="68"/>
      <c r="AU306" s="68"/>
      <c r="AV306" s="8"/>
      <c r="AW306" s="8"/>
      <c r="AX306" s="8"/>
      <c r="AY306" s="8"/>
      <c r="AZ306" s="8"/>
      <c r="BA306" s="8"/>
      <c r="BB306" s="8"/>
    </row>
    <row r="307" spans="1:54" ht="21" customHeight="1">
      <c r="A307" s="104" t="s">
        <v>456</v>
      </c>
      <c r="B307" s="174"/>
      <c r="C307" s="56" t="s">
        <v>870</v>
      </c>
      <c r="D307" s="63"/>
      <c r="E307" s="63"/>
      <c r="F307" s="63"/>
      <c r="G307" s="63"/>
      <c r="H307" s="177"/>
      <c r="I307" s="63"/>
      <c r="J307" s="175"/>
      <c r="K307" s="63"/>
      <c r="L307" s="78"/>
      <c r="M307" s="63"/>
      <c r="N307" s="177">
        <v>27211</v>
      </c>
      <c r="O307" s="63"/>
      <c r="P307" s="63"/>
      <c r="Q307" s="78">
        <f t="shared" si="201"/>
        <v>27211</v>
      </c>
      <c r="R307" s="62"/>
      <c r="S307" s="78"/>
      <c r="T307" s="63"/>
      <c r="U307" s="62">
        <f t="shared" si="187"/>
        <v>27211</v>
      </c>
      <c r="V307" s="78"/>
      <c r="W307" s="78"/>
      <c r="X307" s="63"/>
      <c r="Y307" s="63"/>
      <c r="Z307" s="64"/>
      <c r="AA307" s="65"/>
      <c r="AB307" s="65"/>
      <c r="AC307" s="65"/>
      <c r="AD307" s="65"/>
      <c r="AE307" s="67">
        <f t="shared" si="200"/>
        <v>0</v>
      </c>
      <c r="AF307" s="55"/>
      <c r="AG307" s="55"/>
      <c r="AH307" s="67">
        <f t="shared" si="197"/>
        <v>27211</v>
      </c>
      <c r="AI307" s="66"/>
      <c r="AJ307" s="67"/>
      <c r="AK307" s="66" t="e">
        <f t="shared" si="188"/>
        <v>#DIV/0!</v>
      </c>
      <c r="AL307" s="55"/>
      <c r="AM307" s="55"/>
      <c r="AN307" s="55"/>
      <c r="AO307" s="67"/>
      <c r="AP307" s="66"/>
      <c r="AQ307" s="65"/>
      <c r="AR307" s="67"/>
      <c r="AS307" s="65"/>
      <c r="AT307" s="68"/>
      <c r="AU307" s="68"/>
      <c r="AV307" s="8"/>
      <c r="AW307" s="8"/>
      <c r="AX307" s="8"/>
      <c r="AY307" s="8"/>
      <c r="AZ307" s="8"/>
      <c r="BA307" s="8"/>
      <c r="BB307" s="8"/>
    </row>
    <row r="308" spans="1:54" ht="21" customHeight="1">
      <c r="A308" s="104" t="s">
        <v>457</v>
      </c>
      <c r="B308" s="174"/>
      <c r="C308" s="56" t="s">
        <v>870</v>
      </c>
      <c r="D308" s="63"/>
      <c r="E308" s="63"/>
      <c r="F308" s="63"/>
      <c r="G308" s="63"/>
      <c r="H308" s="177"/>
      <c r="I308" s="63"/>
      <c r="J308" s="175"/>
      <c r="K308" s="63"/>
      <c r="L308" s="78"/>
      <c r="M308" s="63"/>
      <c r="N308" s="63"/>
      <c r="O308" s="178">
        <v>5109</v>
      </c>
      <c r="P308" s="63"/>
      <c r="Q308" s="78">
        <f t="shared" si="201"/>
        <v>5109</v>
      </c>
      <c r="R308" s="62"/>
      <c r="S308" s="78"/>
      <c r="T308" s="63"/>
      <c r="U308" s="62">
        <f t="shared" si="187"/>
        <v>5109</v>
      </c>
      <c r="V308" s="78"/>
      <c r="W308" s="78"/>
      <c r="X308" s="63"/>
      <c r="Y308" s="63"/>
      <c r="Z308" s="64"/>
      <c r="AA308" s="65"/>
      <c r="AB308" s="65"/>
      <c r="AC308" s="65"/>
      <c r="AD308" s="65"/>
      <c r="AE308" s="67">
        <f t="shared" si="200"/>
        <v>0</v>
      </c>
      <c r="AF308" s="55"/>
      <c r="AG308" s="55"/>
      <c r="AH308" s="67">
        <f t="shared" si="197"/>
        <v>5109</v>
      </c>
      <c r="AI308" s="66"/>
      <c r="AJ308" s="67"/>
      <c r="AK308" s="66" t="e">
        <f t="shared" si="188"/>
        <v>#DIV/0!</v>
      </c>
      <c r="AL308" s="55"/>
      <c r="AM308" s="55"/>
      <c r="AN308" s="55"/>
      <c r="AO308" s="67"/>
      <c r="AP308" s="66"/>
      <c r="AQ308" s="65"/>
      <c r="AR308" s="67"/>
      <c r="AS308" s="65"/>
      <c r="AT308" s="68"/>
      <c r="AU308" s="68"/>
      <c r="AV308" s="8"/>
      <c r="AW308" s="8"/>
      <c r="AX308" s="8"/>
      <c r="AY308" s="8"/>
      <c r="AZ308" s="8"/>
      <c r="BA308" s="8"/>
      <c r="BB308" s="8"/>
    </row>
    <row r="309" spans="1:54" ht="21" customHeight="1">
      <c r="A309" s="104" t="s">
        <v>458</v>
      </c>
      <c r="B309" s="174"/>
      <c r="C309" s="56" t="s">
        <v>112</v>
      </c>
      <c r="D309" s="63"/>
      <c r="E309" s="63"/>
      <c r="F309" s="63"/>
      <c r="G309" s="63"/>
      <c r="H309" s="177"/>
      <c r="I309" s="63"/>
      <c r="J309" s="175"/>
      <c r="K309" s="63"/>
      <c r="L309" s="78"/>
      <c r="M309" s="63"/>
      <c r="N309" s="63"/>
      <c r="O309" s="178"/>
      <c r="P309" s="63"/>
      <c r="Q309" s="78"/>
      <c r="R309" s="62"/>
      <c r="S309" s="78"/>
      <c r="T309" s="63"/>
      <c r="U309" s="62"/>
      <c r="V309" s="78"/>
      <c r="W309" s="78"/>
      <c r="X309" s="63"/>
      <c r="Y309" s="63"/>
      <c r="Z309" s="64"/>
      <c r="AA309" s="65"/>
      <c r="AB309" s="65"/>
      <c r="AC309" s="180">
        <v>495</v>
      </c>
      <c r="AD309" s="65"/>
      <c r="AE309" s="67">
        <f t="shared" si="200"/>
        <v>495</v>
      </c>
      <c r="AF309" s="55"/>
      <c r="AG309" s="55"/>
      <c r="AH309" s="67">
        <f t="shared" si="197"/>
        <v>495</v>
      </c>
      <c r="AI309" s="66"/>
      <c r="AJ309" s="67"/>
      <c r="AK309" s="66"/>
      <c r="AL309" s="55"/>
      <c r="AM309" s="55"/>
      <c r="AN309" s="55"/>
      <c r="AO309" s="67"/>
      <c r="AP309" s="66"/>
      <c r="AQ309" s="65"/>
      <c r="AR309" s="67"/>
      <c r="AS309" s="65"/>
      <c r="AT309" s="68"/>
      <c r="AU309" s="68"/>
      <c r="AV309" s="8"/>
      <c r="AW309" s="8"/>
      <c r="AX309" s="8"/>
      <c r="AY309" s="8"/>
      <c r="AZ309" s="8"/>
      <c r="BA309" s="8"/>
      <c r="BB309" s="8"/>
    </row>
    <row r="310" spans="1:54" ht="21" customHeight="1">
      <c r="A310" s="104" t="s">
        <v>459</v>
      </c>
      <c r="B310" s="174"/>
      <c r="C310" s="56" t="s">
        <v>870</v>
      </c>
      <c r="D310" s="63"/>
      <c r="E310" s="63"/>
      <c r="F310" s="63"/>
      <c r="G310" s="63"/>
      <c r="H310" s="177"/>
      <c r="I310" s="63"/>
      <c r="J310" s="175"/>
      <c r="K310" s="63"/>
      <c r="L310" s="78"/>
      <c r="M310" s="63"/>
      <c r="N310" s="63"/>
      <c r="O310" s="178"/>
      <c r="P310" s="63"/>
      <c r="Q310" s="78"/>
      <c r="R310" s="62"/>
      <c r="S310" s="78"/>
      <c r="T310" s="63"/>
      <c r="U310" s="62"/>
      <c r="V310" s="78"/>
      <c r="W310" s="78"/>
      <c r="X310" s="63"/>
      <c r="Y310" s="63"/>
      <c r="Z310" s="64"/>
      <c r="AA310" s="65"/>
      <c r="AB310" s="65"/>
      <c r="AC310" s="176">
        <v>9700</v>
      </c>
      <c r="AD310" s="65">
        <v>550176.6</v>
      </c>
      <c r="AE310" s="67">
        <f t="shared" si="200"/>
        <v>559876.6</v>
      </c>
      <c r="AF310" s="55"/>
      <c r="AG310" s="55"/>
      <c r="AH310" s="67">
        <f t="shared" si="197"/>
        <v>559876.6</v>
      </c>
      <c r="AI310" s="66"/>
      <c r="AJ310" s="67"/>
      <c r="AK310" s="66"/>
      <c r="AL310" s="55"/>
      <c r="AM310" s="55"/>
      <c r="AN310" s="55"/>
      <c r="AO310" s="67"/>
      <c r="AP310" s="66"/>
      <c r="AQ310" s="65"/>
      <c r="AR310" s="67"/>
      <c r="AS310" s="65"/>
      <c r="AT310" s="68"/>
      <c r="AU310" s="68"/>
      <c r="AV310" s="8"/>
      <c r="AW310" s="8"/>
      <c r="AX310" s="8"/>
      <c r="AY310" s="8"/>
      <c r="AZ310" s="8"/>
      <c r="BA310" s="8"/>
      <c r="BB310" s="8"/>
    </row>
    <row r="311" spans="1:54" ht="21" customHeight="1">
      <c r="A311" s="104" t="s">
        <v>460</v>
      </c>
      <c r="B311" s="174"/>
      <c r="C311" s="56" t="s">
        <v>870</v>
      </c>
      <c r="D311" s="63"/>
      <c r="E311" s="63"/>
      <c r="F311" s="63"/>
      <c r="G311" s="63"/>
      <c r="H311" s="177"/>
      <c r="I311" s="75"/>
      <c r="J311" s="175"/>
      <c r="K311" s="63"/>
      <c r="L311" s="78"/>
      <c r="M311" s="63"/>
      <c r="N311" s="63"/>
      <c r="O311" s="63"/>
      <c r="P311" s="63"/>
      <c r="Q311" s="78"/>
      <c r="R311" s="62"/>
      <c r="S311" s="78"/>
      <c r="T311" s="63"/>
      <c r="U311" s="62"/>
      <c r="V311" s="78"/>
      <c r="W311" s="78"/>
      <c r="X311" s="63"/>
      <c r="Y311" s="63"/>
      <c r="Z311" s="64"/>
      <c r="AA311" s="65"/>
      <c r="AB311" s="65"/>
      <c r="AC311" s="176">
        <v>4335.4</v>
      </c>
      <c r="AD311" s="65"/>
      <c r="AE311" s="67">
        <f>AB311+AC311+AD311</f>
        <v>4335.4</v>
      </c>
      <c r="AF311" s="55"/>
      <c r="AG311" s="55"/>
      <c r="AH311" s="67">
        <f t="shared" si="197"/>
        <v>4335.4</v>
      </c>
      <c r="AI311" s="66"/>
      <c r="AJ311" s="67"/>
      <c r="AK311" s="66"/>
      <c r="AL311" s="55"/>
      <c r="AM311" s="55"/>
      <c r="AN311" s="55"/>
      <c r="AO311" s="67"/>
      <c r="AP311" s="66"/>
      <c r="AQ311" s="65"/>
      <c r="AR311" s="67"/>
      <c r="AS311" s="65"/>
      <c r="AT311" s="68"/>
      <c r="AU311" s="68"/>
      <c r="AV311" s="8"/>
      <c r="AW311" s="8"/>
      <c r="AX311" s="8"/>
      <c r="AY311" s="8"/>
      <c r="AZ311" s="8"/>
      <c r="BA311" s="8"/>
      <c r="BB311" s="8"/>
    </row>
    <row r="312" spans="1:54" ht="21" customHeight="1">
      <c r="A312" s="104" t="s">
        <v>461</v>
      </c>
      <c r="B312" s="174"/>
      <c r="C312" s="56" t="s">
        <v>112</v>
      </c>
      <c r="D312" s="63"/>
      <c r="E312" s="63"/>
      <c r="F312" s="63"/>
      <c r="G312" s="63"/>
      <c r="H312" s="177"/>
      <c r="I312" s="75"/>
      <c r="J312" s="175"/>
      <c r="K312" s="63"/>
      <c r="L312" s="78"/>
      <c r="M312" s="63"/>
      <c r="N312" s="63"/>
      <c r="O312" s="177">
        <v>952.3</v>
      </c>
      <c r="P312" s="63"/>
      <c r="Q312" s="78">
        <f>N312+O312+P312</f>
        <v>952.3</v>
      </c>
      <c r="R312" s="62"/>
      <c r="S312" s="78"/>
      <c r="T312" s="63"/>
      <c r="U312" s="62">
        <f>J312+Q312</f>
        <v>952.3</v>
      </c>
      <c r="V312" s="78"/>
      <c r="W312" s="78"/>
      <c r="X312" s="63"/>
      <c r="Y312" s="63"/>
      <c r="Z312" s="64"/>
      <c r="AA312" s="65"/>
      <c r="AB312" s="65"/>
      <c r="AD312" s="65"/>
      <c r="AE312" s="67">
        <f>AB312+AC312+AD312</f>
        <v>0</v>
      </c>
      <c r="AF312" s="55"/>
      <c r="AG312" s="55"/>
      <c r="AH312" s="67">
        <f t="shared" si="197"/>
        <v>952.3</v>
      </c>
      <c r="AI312" s="66"/>
      <c r="AJ312" s="67"/>
      <c r="AK312" s="66" t="e">
        <f>AH312/F312*100</f>
        <v>#DIV/0!</v>
      </c>
      <c r="AL312" s="55"/>
      <c r="AM312" s="55"/>
      <c r="AN312" s="55"/>
      <c r="AO312" s="67"/>
      <c r="AP312" s="66"/>
      <c r="AQ312" s="65"/>
      <c r="AR312" s="67"/>
      <c r="AS312" s="65"/>
      <c r="AT312" s="68"/>
      <c r="AU312" s="68"/>
      <c r="AV312" s="8"/>
      <c r="AW312" s="8"/>
      <c r="AX312" s="8"/>
      <c r="AY312" s="8"/>
      <c r="AZ312" s="8"/>
      <c r="BA312" s="8"/>
      <c r="BB312" s="8"/>
    </row>
    <row r="313" spans="1:54" ht="21" customHeight="1">
      <c r="A313" s="104" t="s">
        <v>462</v>
      </c>
      <c r="B313" s="174"/>
      <c r="C313" s="56" t="s">
        <v>870</v>
      </c>
      <c r="D313" s="63"/>
      <c r="E313" s="63"/>
      <c r="F313" s="63"/>
      <c r="G313" s="63"/>
      <c r="H313" s="177"/>
      <c r="I313" s="63"/>
      <c r="J313" s="175"/>
      <c r="K313" s="63"/>
      <c r="L313" s="78"/>
      <c r="M313" s="63"/>
      <c r="N313" s="63"/>
      <c r="O313" s="178"/>
      <c r="P313" s="63">
        <v>40000</v>
      </c>
      <c r="Q313" s="78">
        <f>N313+O313+P313</f>
        <v>40000</v>
      </c>
      <c r="R313" s="62"/>
      <c r="S313" s="78"/>
      <c r="T313" s="63"/>
      <c r="U313" s="62"/>
      <c r="V313" s="78"/>
      <c r="W313" s="78"/>
      <c r="X313" s="63"/>
      <c r="Y313" s="63"/>
      <c r="Z313" s="64"/>
      <c r="AA313" s="65"/>
      <c r="AB313" s="176">
        <v>89300</v>
      </c>
      <c r="AC313" s="65"/>
      <c r="AD313" s="65"/>
      <c r="AE313" s="67">
        <f t="shared" si="200"/>
        <v>89300</v>
      </c>
      <c r="AF313" s="55"/>
      <c r="AG313" s="55"/>
      <c r="AH313" s="67">
        <f t="shared" si="197"/>
        <v>89300</v>
      </c>
      <c r="AI313" s="66"/>
      <c r="AJ313" s="67"/>
      <c r="AK313" s="66" t="e">
        <f t="shared" si="188"/>
        <v>#DIV/0!</v>
      </c>
      <c r="AL313" s="55"/>
      <c r="AM313" s="55"/>
      <c r="AN313" s="55"/>
      <c r="AO313" s="67"/>
      <c r="AP313" s="66"/>
      <c r="AQ313" s="65"/>
      <c r="AR313" s="67"/>
      <c r="AS313" s="65"/>
      <c r="AT313" s="68"/>
      <c r="AU313" s="68"/>
      <c r="AV313" s="8"/>
      <c r="AW313" s="8"/>
      <c r="AX313" s="8"/>
      <c r="AY313" s="8"/>
      <c r="AZ313" s="8"/>
      <c r="BA313" s="8"/>
      <c r="BB313" s="8"/>
    </row>
    <row r="314" spans="1:54" ht="21" customHeight="1">
      <c r="A314" s="104" t="s">
        <v>463</v>
      </c>
      <c r="B314" s="174"/>
      <c r="C314" s="56" t="s">
        <v>870</v>
      </c>
      <c r="D314" s="63"/>
      <c r="E314" s="63"/>
      <c r="F314" s="63"/>
      <c r="G314" s="63"/>
      <c r="H314" s="177"/>
      <c r="I314" s="75"/>
      <c r="J314" s="175"/>
      <c r="K314" s="63"/>
      <c r="L314" s="78"/>
      <c r="M314" s="63"/>
      <c r="N314" s="63"/>
      <c r="O314" s="177"/>
      <c r="P314" s="63">
        <v>16000</v>
      </c>
      <c r="Q314" s="78">
        <f>N314+O314+P314</f>
        <v>16000</v>
      </c>
      <c r="R314" s="62"/>
      <c r="S314" s="78"/>
      <c r="T314" s="63"/>
      <c r="U314" s="62">
        <f>J314+Q314</f>
        <v>16000</v>
      </c>
      <c r="V314" s="78"/>
      <c r="W314" s="78"/>
      <c r="X314" s="63"/>
      <c r="Y314" s="63"/>
      <c r="Z314" s="64"/>
      <c r="AA314" s="65"/>
      <c r="AB314" s="65"/>
      <c r="AC314" s="65"/>
      <c r="AD314" s="65"/>
      <c r="AE314" s="67">
        <f>AB314+AC314+AD314</f>
        <v>0</v>
      </c>
      <c r="AF314" s="55"/>
      <c r="AG314" s="55"/>
      <c r="AH314" s="67">
        <f t="shared" si="197"/>
        <v>16000</v>
      </c>
      <c r="AI314" s="66"/>
      <c r="AJ314" s="67"/>
      <c r="AK314" s="66" t="e">
        <f>AH314/F314*100</f>
        <v>#DIV/0!</v>
      </c>
      <c r="AL314" s="55"/>
      <c r="AM314" s="55"/>
      <c r="AN314" s="55"/>
      <c r="AO314" s="67"/>
      <c r="AP314" s="66"/>
      <c r="AQ314" s="65"/>
      <c r="AR314" s="67"/>
      <c r="AS314" s="65"/>
      <c r="AT314" s="68"/>
      <c r="AU314" s="68"/>
      <c r="AV314" s="8"/>
      <c r="AW314" s="8"/>
      <c r="AX314" s="8"/>
      <c r="AY314" s="8"/>
      <c r="AZ314" s="8"/>
      <c r="BA314" s="8"/>
      <c r="BB314" s="8"/>
    </row>
    <row r="315" spans="1:54" ht="20.25" customHeight="1">
      <c r="A315" s="104" t="s">
        <v>464</v>
      </c>
      <c r="B315" s="174"/>
      <c r="C315" s="56" t="s">
        <v>870</v>
      </c>
      <c r="D315" s="63"/>
      <c r="E315" s="63"/>
      <c r="F315" s="63"/>
      <c r="G315" s="63"/>
      <c r="H315" s="177">
        <v>37321</v>
      </c>
      <c r="I315" s="63">
        <v>18660.5</v>
      </c>
      <c r="J315" s="175">
        <f>G315+H315+I315</f>
        <v>55981.5</v>
      </c>
      <c r="K315" s="63"/>
      <c r="L315" s="78"/>
      <c r="M315" s="63"/>
      <c r="N315" s="63">
        <v>18660.5</v>
      </c>
      <c r="O315" s="63">
        <v>16857.9</v>
      </c>
      <c r="P315" s="63">
        <v>16857.9</v>
      </c>
      <c r="Q315" s="78">
        <f t="shared" si="201"/>
        <v>52376.3</v>
      </c>
      <c r="R315" s="62"/>
      <c r="S315" s="78"/>
      <c r="T315" s="63"/>
      <c r="U315" s="62">
        <f t="shared" si="187"/>
        <v>108357.8</v>
      </c>
      <c r="V315" s="78"/>
      <c r="W315" s="78"/>
      <c r="X315" s="63"/>
      <c r="Y315" s="63"/>
      <c r="Z315" s="64"/>
      <c r="AA315" s="65"/>
      <c r="AB315" s="176">
        <v>33715.8</v>
      </c>
      <c r="AC315" s="65"/>
      <c r="AD315" s="65">
        <v>16857.9</v>
      </c>
      <c r="AE315" s="67">
        <f>AB315+AC315+AD315</f>
        <v>50573.700000000004</v>
      </c>
      <c r="AF315" s="55"/>
      <c r="AG315" s="55"/>
      <c r="AH315" s="67">
        <f t="shared" si="197"/>
        <v>158931.5</v>
      </c>
      <c r="AI315" s="66"/>
      <c r="AJ315" s="67"/>
      <c r="AK315" s="66" t="e">
        <f t="shared" si="188"/>
        <v>#DIV/0!</v>
      </c>
      <c r="AL315" s="55"/>
      <c r="AM315" s="55"/>
      <c r="AN315" s="55"/>
      <c r="AO315" s="67"/>
      <c r="AP315" s="66"/>
      <c r="AQ315" s="65"/>
      <c r="AR315" s="67">
        <f t="shared" si="199"/>
        <v>158931.5</v>
      </c>
      <c r="AS315" s="65" t="e">
        <f t="shared" si="189"/>
        <v>#DIV/0!</v>
      </c>
      <c r="AT315" s="68"/>
      <c r="AU315" s="68"/>
      <c r="AV315" s="8"/>
      <c r="AW315" s="8"/>
      <c r="AX315" s="8"/>
      <c r="AY315" s="8"/>
      <c r="AZ315" s="8"/>
      <c r="BA315" s="8"/>
      <c r="BB315" s="8"/>
    </row>
    <row r="316" spans="1:54" ht="20.25" customHeight="1">
      <c r="A316" s="104" t="s">
        <v>465</v>
      </c>
      <c r="B316" s="174"/>
      <c r="C316" s="56" t="s">
        <v>870</v>
      </c>
      <c r="D316" s="63"/>
      <c r="E316" s="63"/>
      <c r="F316" s="63"/>
      <c r="G316" s="63"/>
      <c r="H316" s="177"/>
      <c r="I316" s="63"/>
      <c r="J316" s="175"/>
      <c r="K316" s="63"/>
      <c r="L316" s="78"/>
      <c r="M316" s="63"/>
      <c r="N316" s="63"/>
      <c r="O316" s="63"/>
      <c r="P316" s="63"/>
      <c r="Q316" s="78"/>
      <c r="R316" s="62"/>
      <c r="S316" s="78"/>
      <c r="T316" s="63"/>
      <c r="U316" s="62"/>
      <c r="V316" s="78"/>
      <c r="W316" s="78"/>
      <c r="X316" s="63"/>
      <c r="Y316" s="63"/>
      <c r="Z316" s="64"/>
      <c r="AA316" s="65"/>
      <c r="AB316" s="65"/>
      <c r="AC316" s="176">
        <v>3748.8</v>
      </c>
      <c r="AD316" s="65"/>
      <c r="AE316" s="67">
        <f>AB316+AC316+AD316</f>
        <v>3748.8</v>
      </c>
      <c r="AF316" s="55"/>
      <c r="AG316" s="55"/>
      <c r="AH316" s="67">
        <f t="shared" si="197"/>
        <v>3748.8</v>
      </c>
      <c r="AI316" s="66"/>
      <c r="AJ316" s="67"/>
      <c r="AK316" s="66"/>
      <c r="AL316" s="55"/>
      <c r="AM316" s="55"/>
      <c r="AN316" s="55"/>
      <c r="AO316" s="67"/>
      <c r="AP316" s="66"/>
      <c r="AQ316" s="65"/>
      <c r="AR316" s="67"/>
      <c r="AS316" s="65"/>
      <c r="AT316" s="68"/>
      <c r="AU316" s="68"/>
      <c r="AV316" s="8"/>
      <c r="AW316" s="8"/>
      <c r="AX316" s="8"/>
      <c r="AY316" s="8"/>
      <c r="AZ316" s="8"/>
      <c r="BA316" s="8"/>
      <c r="BB316" s="8"/>
    </row>
    <row r="317" spans="1:54" ht="19.5" customHeight="1">
      <c r="A317" s="104" t="s">
        <v>466</v>
      </c>
      <c r="B317" s="174"/>
      <c r="C317" s="56" t="s">
        <v>870</v>
      </c>
      <c r="D317" s="63"/>
      <c r="E317" s="63"/>
      <c r="F317" s="63"/>
      <c r="G317" s="63"/>
      <c r="H317" s="177">
        <v>237750</v>
      </c>
      <c r="I317" s="63"/>
      <c r="J317" s="175">
        <f>G317+H317+I317</f>
        <v>237750</v>
      </c>
      <c r="K317" s="63"/>
      <c r="L317" s="78"/>
      <c r="M317" s="63"/>
      <c r="N317" s="63"/>
      <c r="O317" s="63"/>
      <c r="P317" s="63"/>
      <c r="Q317" s="78">
        <f t="shared" si="201"/>
        <v>0</v>
      </c>
      <c r="R317" s="62"/>
      <c r="S317" s="78"/>
      <c r="T317" s="63"/>
      <c r="U317" s="62">
        <f t="shared" si="187"/>
        <v>237750</v>
      </c>
      <c r="V317" s="78"/>
      <c r="W317" s="78"/>
      <c r="X317" s="63"/>
      <c r="Y317" s="63"/>
      <c r="Z317" s="64"/>
      <c r="AA317" s="65"/>
      <c r="AB317" s="65">
        <v>356625</v>
      </c>
      <c r="AC317" s="65"/>
      <c r="AD317" s="65"/>
      <c r="AE317" s="67">
        <f t="shared" si="200"/>
        <v>356625</v>
      </c>
      <c r="AF317" s="55"/>
      <c r="AG317" s="55"/>
      <c r="AH317" s="67">
        <f t="shared" si="197"/>
        <v>594375</v>
      </c>
      <c r="AI317" s="66"/>
      <c r="AJ317" s="67"/>
      <c r="AK317" s="66" t="e">
        <f t="shared" si="188"/>
        <v>#DIV/0!</v>
      </c>
      <c r="AL317" s="55"/>
      <c r="AM317" s="55"/>
      <c r="AN317" s="55"/>
      <c r="AO317" s="67"/>
      <c r="AP317" s="66"/>
      <c r="AQ317" s="65"/>
      <c r="AR317" s="67">
        <f t="shared" si="199"/>
        <v>594375</v>
      </c>
      <c r="AS317" s="65" t="e">
        <f t="shared" si="189"/>
        <v>#DIV/0!</v>
      </c>
      <c r="AT317" s="68"/>
      <c r="AU317" s="68"/>
      <c r="AV317" s="8"/>
      <c r="AW317" s="8"/>
      <c r="AX317" s="8"/>
      <c r="AY317" s="8"/>
      <c r="AZ317" s="8"/>
      <c r="BA317" s="8"/>
      <c r="BB317" s="8"/>
    </row>
    <row r="318" spans="1:54" ht="19.5" customHeight="1">
      <c r="A318" s="104" t="s">
        <v>467</v>
      </c>
      <c r="B318" s="174"/>
      <c r="C318" s="56" t="s">
        <v>870</v>
      </c>
      <c r="D318" s="63"/>
      <c r="E318" s="63"/>
      <c r="F318" s="63"/>
      <c r="G318" s="63"/>
      <c r="H318" s="177"/>
      <c r="I318" s="63"/>
      <c r="J318" s="175"/>
      <c r="K318" s="63"/>
      <c r="L318" s="78"/>
      <c r="M318" s="63"/>
      <c r="N318" s="63"/>
      <c r="O318" s="63"/>
      <c r="P318" s="63">
        <v>157618.4</v>
      </c>
      <c r="Q318" s="78">
        <f t="shared" si="201"/>
        <v>157618.4</v>
      </c>
      <c r="R318" s="62"/>
      <c r="S318" s="78"/>
      <c r="T318" s="63"/>
      <c r="U318" s="62">
        <f t="shared" si="187"/>
        <v>157618.4</v>
      </c>
      <c r="V318" s="78"/>
      <c r="W318" s="78"/>
      <c r="X318" s="63"/>
      <c r="Y318" s="63"/>
      <c r="Z318" s="64"/>
      <c r="AA318" s="65"/>
      <c r="AB318" s="65"/>
      <c r="AC318" s="65"/>
      <c r="AD318" s="65"/>
      <c r="AE318" s="67">
        <f t="shared" si="200"/>
        <v>0</v>
      </c>
      <c r="AF318" s="55"/>
      <c r="AG318" s="55"/>
      <c r="AH318" s="67">
        <f t="shared" si="197"/>
        <v>157618.4</v>
      </c>
      <c r="AI318" s="66"/>
      <c r="AJ318" s="67"/>
      <c r="AK318" s="66" t="e">
        <f t="shared" si="188"/>
        <v>#DIV/0!</v>
      </c>
      <c r="AL318" s="55"/>
      <c r="AM318" s="55"/>
      <c r="AN318" s="55"/>
      <c r="AO318" s="67"/>
      <c r="AP318" s="66"/>
      <c r="AQ318" s="65"/>
      <c r="AR318" s="67"/>
      <c r="AS318" s="65"/>
      <c r="AT318" s="68"/>
      <c r="AU318" s="68"/>
      <c r="AV318" s="8"/>
      <c r="AW318" s="8"/>
      <c r="AX318" s="8"/>
      <c r="AY318" s="8"/>
      <c r="AZ318" s="8"/>
      <c r="BA318" s="8"/>
      <c r="BB318" s="8"/>
    </row>
    <row r="319" spans="1:54" ht="19.5" customHeight="1">
      <c r="A319" s="104" t="s">
        <v>468</v>
      </c>
      <c r="B319" s="174"/>
      <c r="C319" s="56" t="s">
        <v>870</v>
      </c>
      <c r="D319" s="63"/>
      <c r="E319" s="63"/>
      <c r="F319" s="63"/>
      <c r="G319" s="63"/>
      <c r="H319" s="177"/>
      <c r="I319" s="63"/>
      <c r="J319" s="175"/>
      <c r="K319" s="63"/>
      <c r="L319" s="78"/>
      <c r="M319" s="63"/>
      <c r="N319" s="63"/>
      <c r="O319" s="63"/>
      <c r="P319" s="63"/>
      <c r="Q319" s="78"/>
      <c r="R319" s="62"/>
      <c r="S319" s="78"/>
      <c r="T319" s="63"/>
      <c r="U319" s="62"/>
      <c r="V319" s="78"/>
      <c r="W319" s="78"/>
      <c r="X319" s="63"/>
      <c r="Y319" s="63"/>
      <c r="Z319" s="64"/>
      <c r="AA319" s="65"/>
      <c r="AB319" s="65"/>
      <c r="AC319" s="176">
        <v>448537.8</v>
      </c>
      <c r="AD319" s="65"/>
      <c r="AE319" s="67">
        <f t="shared" si="200"/>
        <v>448537.8</v>
      </c>
      <c r="AF319" s="55"/>
      <c r="AG319" s="55"/>
      <c r="AH319" s="67">
        <f t="shared" si="197"/>
        <v>448537.8</v>
      </c>
      <c r="AI319" s="66"/>
      <c r="AJ319" s="67"/>
      <c r="AK319" s="66"/>
      <c r="AL319" s="55"/>
      <c r="AM319" s="55"/>
      <c r="AN319" s="55"/>
      <c r="AO319" s="67"/>
      <c r="AP319" s="66"/>
      <c r="AQ319" s="65"/>
      <c r="AR319" s="67"/>
      <c r="AS319" s="65"/>
      <c r="AT319" s="68"/>
      <c r="AU319" s="68"/>
      <c r="AV319" s="8"/>
      <c r="AW319" s="8"/>
      <c r="AX319" s="8"/>
      <c r="AY319" s="8"/>
      <c r="AZ319" s="8"/>
      <c r="BA319" s="8"/>
      <c r="BB319" s="8"/>
    </row>
    <row r="320" spans="1:54" ht="19.5" customHeight="1">
      <c r="A320" s="104" t="s">
        <v>469</v>
      </c>
      <c r="B320" s="174"/>
      <c r="C320" s="56" t="s">
        <v>870</v>
      </c>
      <c r="D320" s="63"/>
      <c r="E320" s="63"/>
      <c r="F320" s="63"/>
      <c r="G320" s="63"/>
      <c r="H320" s="177"/>
      <c r="I320" s="63"/>
      <c r="J320" s="175"/>
      <c r="K320" s="63"/>
      <c r="L320" s="78"/>
      <c r="M320" s="63"/>
      <c r="N320" s="63"/>
      <c r="O320" s="63"/>
      <c r="P320" s="63"/>
      <c r="Q320" s="78"/>
      <c r="R320" s="62"/>
      <c r="S320" s="78"/>
      <c r="T320" s="63"/>
      <c r="U320" s="62"/>
      <c r="V320" s="78"/>
      <c r="W320" s="78"/>
      <c r="X320" s="63"/>
      <c r="Y320" s="63"/>
      <c r="Z320" s="64"/>
      <c r="AA320" s="65"/>
      <c r="AB320" s="65"/>
      <c r="AC320" s="176"/>
      <c r="AD320" s="181">
        <v>4490.7</v>
      </c>
      <c r="AE320" s="67">
        <f t="shared" si="200"/>
        <v>4490.7</v>
      </c>
      <c r="AF320" s="55"/>
      <c r="AG320" s="55"/>
      <c r="AH320" s="67">
        <f t="shared" si="197"/>
        <v>4490.7</v>
      </c>
      <c r="AI320" s="66"/>
      <c r="AJ320" s="67"/>
      <c r="AK320" s="66"/>
      <c r="AL320" s="55"/>
      <c r="AM320" s="55"/>
      <c r="AN320" s="55"/>
      <c r="AO320" s="67"/>
      <c r="AP320" s="66"/>
      <c r="AQ320" s="65"/>
      <c r="AR320" s="67"/>
      <c r="AS320" s="65"/>
      <c r="AT320" s="68"/>
      <c r="AU320" s="68"/>
      <c r="AV320" s="8"/>
      <c r="AW320" s="8"/>
      <c r="AX320" s="8"/>
      <c r="AY320" s="8"/>
      <c r="AZ320" s="8"/>
      <c r="BA320" s="8"/>
      <c r="BB320" s="8"/>
    </row>
    <row r="321" spans="1:54" ht="19.5" customHeight="1">
      <c r="A321" s="104" t="s">
        <v>470</v>
      </c>
      <c r="B321" s="174"/>
      <c r="C321" s="56" t="s">
        <v>870</v>
      </c>
      <c r="D321" s="63"/>
      <c r="E321" s="63"/>
      <c r="F321" s="63"/>
      <c r="G321" s="63"/>
      <c r="H321" s="177"/>
      <c r="I321" s="63"/>
      <c r="J321" s="175"/>
      <c r="K321" s="63"/>
      <c r="L321" s="78"/>
      <c r="M321" s="63"/>
      <c r="N321" s="63"/>
      <c r="O321" s="63"/>
      <c r="P321" s="63"/>
      <c r="Q321" s="78"/>
      <c r="R321" s="62"/>
      <c r="S321" s="78"/>
      <c r="T321" s="63"/>
      <c r="U321" s="62"/>
      <c r="V321" s="78"/>
      <c r="W321" s="78"/>
      <c r="X321" s="63"/>
      <c r="Y321" s="63"/>
      <c r="Z321" s="64"/>
      <c r="AA321" s="65"/>
      <c r="AB321" s="176">
        <v>58135</v>
      </c>
      <c r="AC321" s="65">
        <v>105210.4</v>
      </c>
      <c r="AD321" s="65">
        <v>410000</v>
      </c>
      <c r="AE321" s="67">
        <f t="shared" si="200"/>
        <v>573345.4</v>
      </c>
      <c r="AF321" s="55"/>
      <c r="AG321" s="55"/>
      <c r="AH321" s="67">
        <f t="shared" si="197"/>
        <v>573345.4</v>
      </c>
      <c r="AI321" s="66"/>
      <c r="AJ321" s="67"/>
      <c r="AK321" s="66" t="e">
        <f t="shared" si="188"/>
        <v>#DIV/0!</v>
      </c>
      <c r="AL321" s="55"/>
      <c r="AM321" s="55"/>
      <c r="AN321" s="55"/>
      <c r="AO321" s="67"/>
      <c r="AP321" s="66"/>
      <c r="AQ321" s="65"/>
      <c r="AR321" s="67"/>
      <c r="AS321" s="65"/>
      <c r="AT321" s="68"/>
      <c r="AU321" s="68"/>
      <c r="AV321" s="8"/>
      <c r="AW321" s="8"/>
      <c r="AX321" s="8"/>
      <c r="AY321" s="8"/>
      <c r="AZ321" s="8"/>
      <c r="BA321" s="8"/>
      <c r="BB321" s="8"/>
    </row>
    <row r="322" spans="1:54" ht="20.25" customHeight="1">
      <c r="A322" s="104" t="s">
        <v>471</v>
      </c>
      <c r="B322" s="174"/>
      <c r="C322" s="56" t="s">
        <v>112</v>
      </c>
      <c r="D322" s="63"/>
      <c r="E322" s="63"/>
      <c r="F322" s="63"/>
      <c r="G322" s="63"/>
      <c r="H322" s="63"/>
      <c r="I322" s="63">
        <v>26.7</v>
      </c>
      <c r="J322" s="182">
        <f>G322+H322+I322</f>
        <v>26.7</v>
      </c>
      <c r="K322" s="63"/>
      <c r="L322" s="78"/>
      <c r="M322" s="63"/>
      <c r="N322" s="178">
        <v>-26.7</v>
      </c>
      <c r="O322" s="63"/>
      <c r="P322" s="183">
        <v>9776.7</v>
      </c>
      <c r="Q322" s="78">
        <f t="shared" si="201"/>
        <v>9750</v>
      </c>
      <c r="R322" s="62"/>
      <c r="S322" s="78"/>
      <c r="T322" s="63"/>
      <c r="U322" s="62">
        <f t="shared" si="187"/>
        <v>9776.7</v>
      </c>
      <c r="V322" s="78"/>
      <c r="W322" s="78"/>
      <c r="X322" s="63"/>
      <c r="Y322" s="63"/>
      <c r="Z322" s="64"/>
      <c r="AA322" s="65"/>
      <c r="AB322" s="65">
        <v>6516.1</v>
      </c>
      <c r="AC322" s="184">
        <v>7181.8</v>
      </c>
      <c r="AD322" s="65">
        <v>15311.9</v>
      </c>
      <c r="AE322" s="67">
        <f t="shared" si="200"/>
        <v>29009.800000000003</v>
      </c>
      <c r="AF322" s="55"/>
      <c r="AG322" s="55"/>
      <c r="AH322" s="67">
        <f t="shared" si="197"/>
        <v>38786.5</v>
      </c>
      <c r="AI322" s="66"/>
      <c r="AJ322" s="67"/>
      <c r="AK322" s="66" t="e">
        <f t="shared" si="188"/>
        <v>#DIV/0!</v>
      </c>
      <c r="AL322" s="55"/>
      <c r="AM322" s="55"/>
      <c r="AN322" s="55"/>
      <c r="AO322" s="67"/>
      <c r="AP322" s="66"/>
      <c r="AQ322" s="65"/>
      <c r="AR322" s="67">
        <f t="shared" si="199"/>
        <v>38786.5</v>
      </c>
      <c r="AS322" s="65" t="e">
        <f t="shared" si="189"/>
        <v>#DIV/0!</v>
      </c>
      <c r="AT322" s="68"/>
      <c r="AU322" s="68"/>
      <c r="AV322" s="8"/>
      <c r="AW322" s="8"/>
      <c r="AX322" s="8"/>
      <c r="AY322" s="8"/>
      <c r="AZ322" s="8"/>
      <c r="BA322" s="8"/>
      <c r="BB322" s="8"/>
    </row>
    <row r="323" spans="1:54" ht="21.75" customHeight="1">
      <c r="A323" s="104" t="s">
        <v>472</v>
      </c>
      <c r="B323" s="174"/>
      <c r="C323" s="56" t="s">
        <v>870</v>
      </c>
      <c r="D323" s="63"/>
      <c r="E323" s="63"/>
      <c r="F323" s="63"/>
      <c r="G323" s="75">
        <v>48465.8</v>
      </c>
      <c r="H323" s="177">
        <v>66591.2</v>
      </c>
      <c r="I323" s="63">
        <v>237211</v>
      </c>
      <c r="J323" s="175">
        <f>G323+H323+I323</f>
        <v>352268</v>
      </c>
      <c r="K323" s="63"/>
      <c r="L323" s="78"/>
      <c r="M323" s="63"/>
      <c r="N323" s="63">
        <v>331768.3</v>
      </c>
      <c r="O323" s="63"/>
      <c r="P323" s="63"/>
      <c r="Q323" s="78">
        <f t="shared" si="201"/>
        <v>331768.3</v>
      </c>
      <c r="R323" s="62"/>
      <c r="S323" s="78"/>
      <c r="T323" s="63"/>
      <c r="U323" s="62">
        <f t="shared" si="187"/>
        <v>684036.3</v>
      </c>
      <c r="V323" s="78"/>
      <c r="W323" s="78"/>
      <c r="X323" s="63"/>
      <c r="Y323" s="63"/>
      <c r="Z323" s="64"/>
      <c r="AA323" s="65"/>
      <c r="AB323" s="65">
        <v>110589.4</v>
      </c>
      <c r="AC323" s="65">
        <v>223950</v>
      </c>
      <c r="AD323" s="65"/>
      <c r="AE323" s="67">
        <f t="shared" si="200"/>
        <v>334539.4</v>
      </c>
      <c r="AF323" s="55"/>
      <c r="AG323" s="55"/>
      <c r="AH323" s="67">
        <f t="shared" si="197"/>
        <v>1018575.7000000001</v>
      </c>
      <c r="AI323" s="66"/>
      <c r="AJ323" s="67"/>
      <c r="AK323" s="66" t="e">
        <f t="shared" si="188"/>
        <v>#DIV/0!</v>
      </c>
      <c r="AL323" s="55"/>
      <c r="AM323" s="55"/>
      <c r="AN323" s="55"/>
      <c r="AO323" s="67"/>
      <c r="AP323" s="66"/>
      <c r="AQ323" s="65"/>
      <c r="AR323" s="67">
        <f t="shared" si="199"/>
        <v>1018575.7000000001</v>
      </c>
      <c r="AS323" s="65" t="e">
        <f t="shared" si="189"/>
        <v>#DIV/0!</v>
      </c>
      <c r="AT323" s="68"/>
      <c r="AU323" s="68"/>
      <c r="AV323" s="8"/>
      <c r="AW323" s="8"/>
      <c r="AX323" s="8"/>
      <c r="AY323" s="8"/>
      <c r="AZ323" s="8"/>
      <c r="BA323" s="8"/>
      <c r="BB323" s="8"/>
    </row>
    <row r="324" spans="1:54" ht="21.75" customHeight="1">
      <c r="A324" s="104" t="s">
        <v>473</v>
      </c>
      <c r="B324" s="174"/>
      <c r="C324" s="56" t="s">
        <v>870</v>
      </c>
      <c r="D324" s="63"/>
      <c r="E324" s="63"/>
      <c r="F324" s="63"/>
      <c r="G324" s="63">
        <v>67914.6</v>
      </c>
      <c r="H324" s="63"/>
      <c r="I324" s="63"/>
      <c r="J324" s="175">
        <f>G324+H324+I324</f>
        <v>67914.6</v>
      </c>
      <c r="K324" s="63"/>
      <c r="L324" s="78"/>
      <c r="M324" s="63"/>
      <c r="N324" s="63"/>
      <c r="O324" s="63"/>
      <c r="P324" s="63"/>
      <c r="Q324" s="78">
        <f t="shared" si="201"/>
        <v>0</v>
      </c>
      <c r="R324" s="62"/>
      <c r="S324" s="78"/>
      <c r="T324" s="63"/>
      <c r="U324" s="62">
        <f t="shared" si="187"/>
        <v>67914.6</v>
      </c>
      <c r="V324" s="78"/>
      <c r="W324" s="78"/>
      <c r="X324" s="63"/>
      <c r="Y324" s="63"/>
      <c r="Z324" s="64"/>
      <c r="AA324" s="65"/>
      <c r="AB324" s="65"/>
      <c r="AC324" s="65"/>
      <c r="AD324" s="65"/>
      <c r="AE324" s="67">
        <f t="shared" si="200"/>
        <v>0</v>
      </c>
      <c r="AF324" s="55"/>
      <c r="AG324" s="55"/>
      <c r="AH324" s="67">
        <f t="shared" si="197"/>
        <v>67914.6</v>
      </c>
      <c r="AI324" s="66"/>
      <c r="AJ324" s="67"/>
      <c r="AK324" s="66" t="e">
        <f t="shared" si="188"/>
        <v>#DIV/0!</v>
      </c>
      <c r="AL324" s="55"/>
      <c r="AM324" s="55"/>
      <c r="AN324" s="55"/>
      <c r="AO324" s="67"/>
      <c r="AP324" s="66"/>
      <c r="AQ324" s="65"/>
      <c r="AR324" s="67">
        <f t="shared" si="199"/>
        <v>67914.6</v>
      </c>
      <c r="AS324" s="65" t="e">
        <f t="shared" si="189"/>
        <v>#DIV/0!</v>
      </c>
      <c r="AT324" s="68"/>
      <c r="AU324" s="68"/>
      <c r="AV324" s="8"/>
      <c r="AW324" s="8"/>
      <c r="AX324" s="8"/>
      <c r="AY324" s="8"/>
      <c r="AZ324" s="8"/>
      <c r="BA324" s="8"/>
      <c r="BB324" s="8"/>
    </row>
    <row r="325" spans="1:54" ht="20.25" customHeight="1">
      <c r="A325" s="104" t="s">
        <v>474</v>
      </c>
      <c r="B325" s="174"/>
      <c r="C325" s="56" t="s">
        <v>112</v>
      </c>
      <c r="D325" s="63"/>
      <c r="E325" s="63"/>
      <c r="F325" s="63"/>
      <c r="G325" s="63"/>
      <c r="H325" s="63"/>
      <c r="I325" s="63">
        <v>3589.7</v>
      </c>
      <c r="J325" s="182">
        <f>G325+H325+I325</f>
        <v>3589.7</v>
      </c>
      <c r="K325" s="63"/>
      <c r="L325" s="78"/>
      <c r="M325" s="63"/>
      <c r="N325" s="178">
        <v>2664.2</v>
      </c>
      <c r="O325" s="63">
        <v>1980</v>
      </c>
      <c r="P325" s="63">
        <v>1417</v>
      </c>
      <c r="Q325" s="78">
        <f t="shared" si="201"/>
        <v>6061.2</v>
      </c>
      <c r="R325" s="62"/>
      <c r="S325" s="78"/>
      <c r="T325" s="63"/>
      <c r="U325" s="62">
        <f t="shared" si="187"/>
        <v>9650.9</v>
      </c>
      <c r="V325" s="78"/>
      <c r="W325" s="78"/>
      <c r="X325" s="63"/>
      <c r="Y325" s="63"/>
      <c r="Z325" s="64"/>
      <c r="AA325" s="65"/>
      <c r="AB325" s="65">
        <v>1796.8</v>
      </c>
      <c r="AC325" s="184">
        <v>1685.2</v>
      </c>
      <c r="AD325" s="65">
        <v>1589.9</v>
      </c>
      <c r="AE325" s="67">
        <f t="shared" si="200"/>
        <v>5071.9</v>
      </c>
      <c r="AF325" s="55"/>
      <c r="AG325" s="55"/>
      <c r="AH325" s="67">
        <f t="shared" si="197"/>
        <v>14722.8</v>
      </c>
      <c r="AI325" s="66"/>
      <c r="AJ325" s="67"/>
      <c r="AK325" s="66" t="e">
        <f t="shared" si="188"/>
        <v>#DIV/0!</v>
      </c>
      <c r="AL325" s="55"/>
      <c r="AM325" s="55"/>
      <c r="AN325" s="55"/>
      <c r="AO325" s="67"/>
      <c r="AP325" s="66"/>
      <c r="AQ325" s="65"/>
      <c r="AR325" s="67">
        <f t="shared" si="199"/>
        <v>14722.8</v>
      </c>
      <c r="AS325" s="65" t="e">
        <f aca="true" t="shared" si="202" ref="AS325:AS342">AR325/F325*100</f>
        <v>#DIV/0!</v>
      </c>
      <c r="AT325" s="68"/>
      <c r="AU325" s="68"/>
      <c r="AV325" s="8"/>
      <c r="AW325" s="8"/>
      <c r="AX325" s="8"/>
      <c r="AY325" s="8"/>
      <c r="AZ325" s="8"/>
      <c r="BA325" s="8"/>
      <c r="BB325" s="8"/>
    </row>
    <row r="326" spans="1:54" ht="20.25" customHeight="1">
      <c r="A326" s="104" t="s">
        <v>475</v>
      </c>
      <c r="B326" s="174"/>
      <c r="C326" s="56" t="s">
        <v>870</v>
      </c>
      <c r="D326" s="63"/>
      <c r="E326" s="63"/>
      <c r="F326" s="63"/>
      <c r="G326" s="75"/>
      <c r="H326" s="177">
        <v>14104.2</v>
      </c>
      <c r="I326" s="63">
        <v>10807.9</v>
      </c>
      <c r="J326" s="175">
        <f>G326+H326+I326</f>
        <v>24912.1</v>
      </c>
      <c r="K326" s="63"/>
      <c r="L326" s="78"/>
      <c r="M326" s="63"/>
      <c r="N326" s="63">
        <v>8304</v>
      </c>
      <c r="O326" s="63">
        <v>9785.5</v>
      </c>
      <c r="P326" s="63">
        <v>1781.1</v>
      </c>
      <c r="Q326" s="78">
        <f t="shared" si="201"/>
        <v>19870.6</v>
      </c>
      <c r="R326" s="62"/>
      <c r="S326" s="78"/>
      <c r="T326" s="63"/>
      <c r="U326" s="62">
        <f t="shared" si="187"/>
        <v>44782.7</v>
      </c>
      <c r="V326" s="78"/>
      <c r="W326" s="78"/>
      <c r="X326" s="63"/>
      <c r="Y326" s="63"/>
      <c r="Z326" s="64"/>
      <c r="AA326" s="65"/>
      <c r="AB326" s="65">
        <v>25002.3</v>
      </c>
      <c r="AC326" s="65"/>
      <c r="AD326" s="65">
        <v>7754.1</v>
      </c>
      <c r="AE326" s="67">
        <f t="shared" si="200"/>
        <v>32756.4</v>
      </c>
      <c r="AF326" s="55"/>
      <c r="AG326" s="55"/>
      <c r="AH326" s="67">
        <f t="shared" si="197"/>
        <v>77539.1</v>
      </c>
      <c r="AI326" s="66"/>
      <c r="AJ326" s="67"/>
      <c r="AK326" s="66" t="e">
        <f t="shared" si="188"/>
        <v>#DIV/0!</v>
      </c>
      <c r="AL326" s="55"/>
      <c r="AM326" s="55"/>
      <c r="AN326" s="55"/>
      <c r="AO326" s="67"/>
      <c r="AP326" s="66"/>
      <c r="AQ326" s="65"/>
      <c r="AR326" s="67">
        <f t="shared" si="199"/>
        <v>77539.1</v>
      </c>
      <c r="AS326" s="65" t="e">
        <f t="shared" si="202"/>
        <v>#DIV/0!</v>
      </c>
      <c r="AT326" s="68"/>
      <c r="AU326" s="68"/>
      <c r="AV326" s="8"/>
      <c r="AW326" s="8"/>
      <c r="AX326" s="8"/>
      <c r="AY326" s="8"/>
      <c r="AZ326" s="8"/>
      <c r="BA326" s="8"/>
      <c r="BB326" s="8"/>
    </row>
    <row r="327" spans="1:54" ht="22.5" customHeight="1">
      <c r="A327" s="104" t="s">
        <v>476</v>
      </c>
      <c r="B327" s="174"/>
      <c r="C327" s="56" t="s">
        <v>870</v>
      </c>
      <c r="D327" s="63"/>
      <c r="E327" s="63"/>
      <c r="F327" s="63"/>
      <c r="G327" s="75"/>
      <c r="H327" s="177"/>
      <c r="I327" s="63"/>
      <c r="J327" s="175"/>
      <c r="K327" s="63"/>
      <c r="L327" s="78"/>
      <c r="M327" s="63"/>
      <c r="N327" s="177">
        <v>149.3</v>
      </c>
      <c r="O327" s="63"/>
      <c r="P327" s="63"/>
      <c r="Q327" s="78">
        <f t="shared" si="201"/>
        <v>149.3</v>
      </c>
      <c r="R327" s="62"/>
      <c r="S327" s="78"/>
      <c r="T327" s="63"/>
      <c r="U327" s="62">
        <f t="shared" si="187"/>
        <v>149.3</v>
      </c>
      <c r="V327" s="78"/>
      <c r="W327" s="78"/>
      <c r="X327" s="63"/>
      <c r="Y327" s="63"/>
      <c r="Z327" s="64"/>
      <c r="AA327" s="65"/>
      <c r="AB327" s="65"/>
      <c r="AC327" s="65"/>
      <c r="AD327" s="65"/>
      <c r="AE327" s="67">
        <f t="shared" si="200"/>
        <v>0</v>
      </c>
      <c r="AF327" s="55"/>
      <c r="AG327" s="55"/>
      <c r="AH327" s="67">
        <f t="shared" si="197"/>
        <v>149.3</v>
      </c>
      <c r="AI327" s="66"/>
      <c r="AJ327" s="67"/>
      <c r="AK327" s="66" t="e">
        <f t="shared" si="188"/>
        <v>#DIV/0!</v>
      </c>
      <c r="AL327" s="55"/>
      <c r="AM327" s="55"/>
      <c r="AN327" s="55"/>
      <c r="AO327" s="67"/>
      <c r="AP327" s="66"/>
      <c r="AQ327" s="65"/>
      <c r="AR327" s="67"/>
      <c r="AS327" s="65"/>
      <c r="AT327" s="68"/>
      <c r="AU327" s="68"/>
      <c r="AV327" s="8"/>
      <c r="AW327" s="8"/>
      <c r="AX327" s="8"/>
      <c r="AY327" s="8"/>
      <c r="AZ327" s="8"/>
      <c r="BA327" s="8"/>
      <c r="BB327" s="8"/>
    </row>
    <row r="328" spans="1:54" ht="22.5" customHeight="1">
      <c r="A328" s="104" t="s">
        <v>477</v>
      </c>
      <c r="B328" s="174"/>
      <c r="C328" s="56" t="s">
        <v>870</v>
      </c>
      <c r="D328" s="63"/>
      <c r="E328" s="63"/>
      <c r="F328" s="63"/>
      <c r="G328" s="75"/>
      <c r="H328" s="177"/>
      <c r="I328" s="63"/>
      <c r="J328" s="175"/>
      <c r="K328" s="63"/>
      <c r="L328" s="78"/>
      <c r="M328" s="63"/>
      <c r="N328" s="63"/>
      <c r="O328" s="178">
        <v>297</v>
      </c>
      <c r="P328" s="63"/>
      <c r="Q328" s="78">
        <f t="shared" si="201"/>
        <v>297</v>
      </c>
      <c r="R328" s="62"/>
      <c r="S328" s="78"/>
      <c r="T328" s="63"/>
      <c r="U328" s="62">
        <f t="shared" si="187"/>
        <v>297</v>
      </c>
      <c r="V328" s="78"/>
      <c r="W328" s="78"/>
      <c r="X328" s="63"/>
      <c r="Y328" s="63"/>
      <c r="Z328" s="64"/>
      <c r="AA328" s="65"/>
      <c r="AB328" s="65"/>
      <c r="AC328" s="65"/>
      <c r="AD328" s="65"/>
      <c r="AE328" s="67">
        <f t="shared" si="200"/>
        <v>0</v>
      </c>
      <c r="AF328" s="55"/>
      <c r="AG328" s="55"/>
      <c r="AH328" s="67">
        <f t="shared" si="197"/>
        <v>297</v>
      </c>
      <c r="AI328" s="66"/>
      <c r="AJ328" s="67"/>
      <c r="AK328" s="66" t="e">
        <f t="shared" si="188"/>
        <v>#DIV/0!</v>
      </c>
      <c r="AL328" s="55"/>
      <c r="AM328" s="55"/>
      <c r="AN328" s="55"/>
      <c r="AO328" s="67"/>
      <c r="AP328" s="66"/>
      <c r="AQ328" s="65"/>
      <c r="AR328" s="67"/>
      <c r="AS328" s="65"/>
      <c r="AT328" s="68"/>
      <c r="AU328" s="68"/>
      <c r="AV328" s="8"/>
      <c r="AW328" s="8"/>
      <c r="AX328" s="8"/>
      <c r="AY328" s="8"/>
      <c r="AZ328" s="8"/>
      <c r="BA328" s="8"/>
      <c r="BB328" s="8"/>
    </row>
    <row r="329" spans="1:54" ht="22.5" customHeight="1">
      <c r="A329" s="104" t="s">
        <v>478</v>
      </c>
      <c r="B329" s="174"/>
      <c r="C329" s="56" t="s">
        <v>870</v>
      </c>
      <c r="D329" s="63"/>
      <c r="E329" s="63"/>
      <c r="F329" s="63"/>
      <c r="G329" s="75"/>
      <c r="H329" s="63"/>
      <c r="I329" s="63">
        <v>37.5</v>
      </c>
      <c r="J329" s="175">
        <f>G329+H329+I329</f>
        <v>37.5</v>
      </c>
      <c r="K329" s="63"/>
      <c r="L329" s="78"/>
      <c r="M329" s="63"/>
      <c r="N329" s="63">
        <v>37.5</v>
      </c>
      <c r="O329" s="63"/>
      <c r="P329" s="63"/>
      <c r="Q329" s="78">
        <f t="shared" si="201"/>
        <v>37.5</v>
      </c>
      <c r="R329" s="62"/>
      <c r="S329" s="78"/>
      <c r="T329" s="63"/>
      <c r="U329" s="62">
        <f t="shared" si="187"/>
        <v>75</v>
      </c>
      <c r="V329" s="78"/>
      <c r="W329" s="78"/>
      <c r="X329" s="63"/>
      <c r="Y329" s="63"/>
      <c r="Z329" s="64"/>
      <c r="AA329" s="65"/>
      <c r="AB329" s="65">
        <v>37.5</v>
      </c>
      <c r="AC329" s="65"/>
      <c r="AD329" s="65">
        <v>37.5</v>
      </c>
      <c r="AE329" s="67">
        <f t="shared" si="200"/>
        <v>75</v>
      </c>
      <c r="AF329" s="55"/>
      <c r="AG329" s="55"/>
      <c r="AH329" s="67">
        <f t="shared" si="197"/>
        <v>150</v>
      </c>
      <c r="AI329" s="66"/>
      <c r="AJ329" s="67"/>
      <c r="AK329" s="66" t="e">
        <f t="shared" si="188"/>
        <v>#DIV/0!</v>
      </c>
      <c r="AL329" s="55"/>
      <c r="AM329" s="55"/>
      <c r="AN329" s="55"/>
      <c r="AO329" s="67"/>
      <c r="AP329" s="66"/>
      <c r="AQ329" s="65"/>
      <c r="AR329" s="67">
        <f t="shared" si="199"/>
        <v>150</v>
      </c>
      <c r="AS329" s="65" t="e">
        <f t="shared" si="202"/>
        <v>#DIV/0!</v>
      </c>
      <c r="AT329" s="68"/>
      <c r="AU329" s="68"/>
      <c r="AV329" s="8"/>
      <c r="AW329" s="8"/>
      <c r="AX329" s="8"/>
      <c r="AY329" s="8"/>
      <c r="AZ329" s="8"/>
      <c r="BA329" s="8"/>
      <c r="BB329" s="8"/>
    </row>
    <row r="330" spans="1:54" ht="23.25" customHeight="1">
      <c r="A330" s="104" t="s">
        <v>479</v>
      </c>
      <c r="B330" s="174"/>
      <c r="C330" s="56" t="s">
        <v>870</v>
      </c>
      <c r="D330" s="63"/>
      <c r="E330" s="63"/>
      <c r="F330" s="63"/>
      <c r="G330" s="63"/>
      <c r="H330" s="177">
        <v>18</v>
      </c>
      <c r="I330" s="63"/>
      <c r="J330" s="175">
        <f>G330+H330+I330</f>
        <v>18</v>
      </c>
      <c r="K330" s="63"/>
      <c r="L330" s="78"/>
      <c r="M330" s="63"/>
      <c r="N330" s="63"/>
      <c r="O330" s="63"/>
      <c r="P330" s="63">
        <v>18</v>
      </c>
      <c r="Q330" s="78">
        <f t="shared" si="201"/>
        <v>18</v>
      </c>
      <c r="R330" s="62"/>
      <c r="S330" s="78"/>
      <c r="T330" s="63"/>
      <c r="U330" s="62">
        <f t="shared" si="187"/>
        <v>36</v>
      </c>
      <c r="V330" s="78"/>
      <c r="W330" s="78"/>
      <c r="X330" s="63"/>
      <c r="Y330" s="63"/>
      <c r="Z330" s="64"/>
      <c r="AA330" s="65"/>
      <c r="AB330" s="65">
        <v>18</v>
      </c>
      <c r="AC330" s="65"/>
      <c r="AD330" s="65"/>
      <c r="AE330" s="67">
        <f t="shared" si="200"/>
        <v>18</v>
      </c>
      <c r="AF330" s="55"/>
      <c r="AG330" s="55"/>
      <c r="AH330" s="67">
        <f t="shared" si="197"/>
        <v>54</v>
      </c>
      <c r="AI330" s="66"/>
      <c r="AJ330" s="67"/>
      <c r="AK330" s="66" t="e">
        <f aca="true" t="shared" si="203" ref="AK330:AK395">AH330/F330*100</f>
        <v>#DIV/0!</v>
      </c>
      <c r="AL330" s="55"/>
      <c r="AM330" s="55"/>
      <c r="AN330" s="55"/>
      <c r="AO330" s="67"/>
      <c r="AP330" s="66"/>
      <c r="AQ330" s="65"/>
      <c r="AR330" s="67">
        <f t="shared" si="199"/>
        <v>54</v>
      </c>
      <c r="AS330" s="65" t="e">
        <f t="shared" si="202"/>
        <v>#DIV/0!</v>
      </c>
      <c r="AT330" s="68"/>
      <c r="AU330" s="68"/>
      <c r="AV330" s="8"/>
      <c r="AW330" s="8"/>
      <c r="AX330" s="8"/>
      <c r="AY330" s="8"/>
      <c r="AZ330" s="8"/>
      <c r="BA330" s="8"/>
      <c r="BB330" s="8"/>
    </row>
    <row r="331" spans="1:54" ht="20.25" customHeight="1">
      <c r="A331" s="104" t="s">
        <v>480</v>
      </c>
      <c r="B331" s="174"/>
      <c r="C331" s="56" t="s">
        <v>870</v>
      </c>
      <c r="D331" s="63"/>
      <c r="E331" s="63"/>
      <c r="F331" s="63"/>
      <c r="G331" s="63"/>
      <c r="H331" s="177">
        <v>368.1</v>
      </c>
      <c r="I331" s="63"/>
      <c r="J331" s="175">
        <f>G331+H331+I331</f>
        <v>368.1</v>
      </c>
      <c r="K331" s="63"/>
      <c r="L331" s="78"/>
      <c r="M331" s="63"/>
      <c r="N331" s="63">
        <v>368.1</v>
      </c>
      <c r="O331" s="63"/>
      <c r="P331" s="63"/>
      <c r="Q331" s="78">
        <f t="shared" si="201"/>
        <v>368.1</v>
      </c>
      <c r="R331" s="62"/>
      <c r="S331" s="78"/>
      <c r="T331" s="63"/>
      <c r="U331" s="62">
        <f t="shared" si="187"/>
        <v>736.2</v>
      </c>
      <c r="V331" s="78"/>
      <c r="W331" s="78"/>
      <c r="X331" s="63"/>
      <c r="Y331" s="63"/>
      <c r="Z331" s="64"/>
      <c r="AA331" s="65"/>
      <c r="AB331" s="65">
        <v>368.1</v>
      </c>
      <c r="AC331" s="65"/>
      <c r="AD331" s="65">
        <v>367.9</v>
      </c>
      <c r="AE331" s="67">
        <f t="shared" si="200"/>
        <v>736</v>
      </c>
      <c r="AF331" s="55"/>
      <c r="AG331" s="55"/>
      <c r="AH331" s="67">
        <f t="shared" si="197"/>
        <v>1472.2</v>
      </c>
      <c r="AI331" s="66"/>
      <c r="AJ331" s="67"/>
      <c r="AK331" s="66" t="e">
        <f t="shared" si="203"/>
        <v>#DIV/0!</v>
      </c>
      <c r="AL331" s="55"/>
      <c r="AM331" s="55"/>
      <c r="AN331" s="55"/>
      <c r="AO331" s="67"/>
      <c r="AP331" s="66"/>
      <c r="AQ331" s="65"/>
      <c r="AR331" s="67">
        <f t="shared" si="199"/>
        <v>1472.2</v>
      </c>
      <c r="AS331" s="65" t="e">
        <f t="shared" si="202"/>
        <v>#DIV/0!</v>
      </c>
      <c r="AT331" s="68"/>
      <c r="AU331" s="68"/>
      <c r="AV331" s="8"/>
      <c r="AW331" s="8"/>
      <c r="AX331" s="8"/>
      <c r="AY331" s="8"/>
      <c r="AZ331" s="8"/>
      <c r="BA331" s="8"/>
      <c r="BB331" s="8"/>
    </row>
    <row r="332" spans="1:54" ht="20.25" customHeight="1">
      <c r="A332" s="104" t="s">
        <v>481</v>
      </c>
      <c r="B332" s="174"/>
      <c r="C332" s="56" t="s">
        <v>112</v>
      </c>
      <c r="D332" s="63"/>
      <c r="E332" s="63"/>
      <c r="F332" s="63"/>
      <c r="G332" s="63"/>
      <c r="H332" s="177"/>
      <c r="I332" s="63"/>
      <c r="J332" s="175"/>
      <c r="K332" s="63"/>
      <c r="L332" s="78"/>
      <c r="M332" s="63"/>
      <c r="N332" s="63"/>
      <c r="O332" s="63"/>
      <c r="P332" s="63"/>
      <c r="Q332" s="78"/>
      <c r="R332" s="62"/>
      <c r="S332" s="78"/>
      <c r="T332" s="63"/>
      <c r="U332" s="62"/>
      <c r="V332" s="78"/>
      <c r="W332" s="78"/>
      <c r="X332" s="63"/>
      <c r="Y332" s="63"/>
      <c r="Z332" s="64"/>
      <c r="AA332" s="65"/>
      <c r="AB332" s="65"/>
      <c r="AC332" s="65"/>
      <c r="AD332" s="185">
        <v>3600</v>
      </c>
      <c r="AE332" s="67">
        <f t="shared" si="200"/>
        <v>3600</v>
      </c>
      <c r="AF332" s="55"/>
      <c r="AG332" s="55"/>
      <c r="AH332" s="67">
        <f t="shared" si="197"/>
        <v>3600</v>
      </c>
      <c r="AI332" s="66"/>
      <c r="AJ332" s="67"/>
      <c r="AK332" s="66"/>
      <c r="AL332" s="55"/>
      <c r="AM332" s="55"/>
      <c r="AN332" s="55"/>
      <c r="AO332" s="67"/>
      <c r="AP332" s="66"/>
      <c r="AQ332" s="65"/>
      <c r="AR332" s="67"/>
      <c r="AS332" s="65"/>
      <c r="AT332" s="68"/>
      <c r="AU332" s="68"/>
      <c r="AV332" s="8"/>
      <c r="AW332" s="8"/>
      <c r="AX332" s="8"/>
      <c r="AY332" s="8"/>
      <c r="AZ332" s="8"/>
      <c r="BA332" s="8"/>
      <c r="BB332" s="8"/>
    </row>
    <row r="333" spans="1:54" ht="20.25" customHeight="1">
      <c r="A333" s="104" t="s">
        <v>482</v>
      </c>
      <c r="B333" s="174"/>
      <c r="C333" s="56" t="s">
        <v>870</v>
      </c>
      <c r="D333" s="63"/>
      <c r="E333" s="63"/>
      <c r="F333" s="63"/>
      <c r="G333" s="63"/>
      <c r="H333" s="177">
        <v>12233</v>
      </c>
      <c r="I333" s="63"/>
      <c r="J333" s="175">
        <f>G333+H333+I333</f>
        <v>12233</v>
      </c>
      <c r="K333" s="63"/>
      <c r="L333" s="78"/>
      <c r="M333" s="63"/>
      <c r="N333" s="63"/>
      <c r="O333" s="63"/>
      <c r="P333" s="63">
        <v>8155.1</v>
      </c>
      <c r="Q333" s="78">
        <f t="shared" si="201"/>
        <v>8155.1</v>
      </c>
      <c r="R333" s="62"/>
      <c r="S333" s="78"/>
      <c r="T333" s="63"/>
      <c r="U333" s="62">
        <f t="shared" si="187"/>
        <v>20388.1</v>
      </c>
      <c r="V333" s="78"/>
      <c r="W333" s="78"/>
      <c r="X333" s="63"/>
      <c r="Y333" s="63"/>
      <c r="Z333" s="64"/>
      <c r="AA333" s="65"/>
      <c r="AB333" s="65"/>
      <c r="AC333" s="65"/>
      <c r="AD333" s="65"/>
      <c r="AE333" s="67">
        <f t="shared" si="200"/>
        <v>0</v>
      </c>
      <c r="AF333" s="55"/>
      <c r="AG333" s="55"/>
      <c r="AH333" s="67">
        <f t="shared" si="197"/>
        <v>20388.1</v>
      </c>
      <c r="AI333" s="66"/>
      <c r="AJ333" s="67"/>
      <c r="AK333" s="66" t="e">
        <f t="shared" si="203"/>
        <v>#DIV/0!</v>
      </c>
      <c r="AL333" s="55"/>
      <c r="AM333" s="55"/>
      <c r="AN333" s="55"/>
      <c r="AO333" s="67"/>
      <c r="AP333" s="66"/>
      <c r="AQ333" s="65"/>
      <c r="AR333" s="67">
        <f t="shared" si="199"/>
        <v>20388.1</v>
      </c>
      <c r="AS333" s="65" t="e">
        <f t="shared" si="202"/>
        <v>#DIV/0!</v>
      </c>
      <c r="AT333" s="68"/>
      <c r="AU333" s="68"/>
      <c r="AV333" s="8"/>
      <c r="AW333" s="8"/>
      <c r="AX333" s="8"/>
      <c r="AY333" s="8"/>
      <c r="AZ333" s="8"/>
      <c r="BA333" s="8"/>
      <c r="BB333" s="8"/>
    </row>
    <row r="334" spans="1:54" ht="22.5" customHeight="1">
      <c r="A334" s="104" t="s">
        <v>483</v>
      </c>
      <c r="B334" s="174"/>
      <c r="C334" s="56" t="s">
        <v>870</v>
      </c>
      <c r="D334" s="63"/>
      <c r="E334" s="63"/>
      <c r="F334" s="63"/>
      <c r="G334" s="63"/>
      <c r="H334" s="63"/>
      <c r="I334" s="63">
        <v>40142</v>
      </c>
      <c r="J334" s="175">
        <f>G334+H334+I334</f>
        <v>40142</v>
      </c>
      <c r="K334" s="63"/>
      <c r="L334" s="78"/>
      <c r="M334" s="63"/>
      <c r="N334" s="63"/>
      <c r="O334" s="63">
        <v>20071</v>
      </c>
      <c r="P334" s="63"/>
      <c r="Q334" s="78">
        <f t="shared" si="201"/>
        <v>20071</v>
      </c>
      <c r="R334" s="62"/>
      <c r="S334" s="78"/>
      <c r="T334" s="63"/>
      <c r="U334" s="62">
        <f t="shared" si="187"/>
        <v>60213</v>
      </c>
      <c r="V334" s="78"/>
      <c r="W334" s="78"/>
      <c r="X334" s="63"/>
      <c r="Y334" s="63"/>
      <c r="Z334" s="64"/>
      <c r="AA334" s="65"/>
      <c r="AB334" s="65"/>
      <c r="AC334" s="65">
        <v>20070.8</v>
      </c>
      <c r="AD334" s="65"/>
      <c r="AE334" s="67">
        <f t="shared" si="200"/>
        <v>20070.8</v>
      </c>
      <c r="AF334" s="55"/>
      <c r="AG334" s="55"/>
      <c r="AH334" s="67">
        <f t="shared" si="197"/>
        <v>80283.8</v>
      </c>
      <c r="AI334" s="66"/>
      <c r="AJ334" s="67"/>
      <c r="AK334" s="66" t="e">
        <f t="shared" si="203"/>
        <v>#DIV/0!</v>
      </c>
      <c r="AL334" s="55"/>
      <c r="AM334" s="55"/>
      <c r="AN334" s="55"/>
      <c r="AO334" s="67"/>
      <c r="AP334" s="66"/>
      <c r="AQ334" s="65"/>
      <c r="AR334" s="67">
        <f t="shared" si="199"/>
        <v>80283.8</v>
      </c>
      <c r="AS334" s="65" t="e">
        <f t="shared" si="202"/>
        <v>#DIV/0!</v>
      </c>
      <c r="AT334" s="68"/>
      <c r="AU334" s="68"/>
      <c r="AV334" s="8"/>
      <c r="AW334" s="8"/>
      <c r="AX334" s="8"/>
      <c r="AY334" s="8"/>
      <c r="AZ334" s="8"/>
      <c r="BA334" s="8"/>
      <c r="BB334" s="8"/>
    </row>
    <row r="335" spans="1:54" ht="21.75" customHeight="1">
      <c r="A335" s="104" t="s">
        <v>484</v>
      </c>
      <c r="B335" s="174"/>
      <c r="C335" s="56" t="s">
        <v>870</v>
      </c>
      <c r="D335" s="63"/>
      <c r="E335" s="63"/>
      <c r="F335" s="63"/>
      <c r="G335" s="63"/>
      <c r="H335" s="63"/>
      <c r="I335" s="63"/>
      <c r="J335" s="175"/>
      <c r="K335" s="63"/>
      <c r="L335" s="78"/>
      <c r="M335" s="63"/>
      <c r="N335" s="177">
        <v>4500</v>
      </c>
      <c r="O335" s="63"/>
      <c r="P335" s="63"/>
      <c r="Q335" s="78">
        <f t="shared" si="201"/>
        <v>4500</v>
      </c>
      <c r="R335" s="62"/>
      <c r="S335" s="78"/>
      <c r="T335" s="63"/>
      <c r="U335" s="62">
        <f t="shared" si="187"/>
        <v>4500</v>
      </c>
      <c r="V335" s="78"/>
      <c r="W335" s="78"/>
      <c r="X335" s="63"/>
      <c r="Y335" s="63"/>
      <c r="Z335" s="64"/>
      <c r="AA335" s="65"/>
      <c r="AB335" s="65">
        <v>4500</v>
      </c>
      <c r="AC335" s="65"/>
      <c r="AD335" s="65"/>
      <c r="AE335" s="67">
        <f t="shared" si="200"/>
        <v>4500</v>
      </c>
      <c r="AF335" s="55"/>
      <c r="AG335" s="55"/>
      <c r="AH335" s="67">
        <f t="shared" si="197"/>
        <v>9000</v>
      </c>
      <c r="AI335" s="66"/>
      <c r="AJ335" s="67"/>
      <c r="AK335" s="66" t="e">
        <f t="shared" si="203"/>
        <v>#DIV/0!</v>
      </c>
      <c r="AL335" s="55"/>
      <c r="AM335" s="55"/>
      <c r="AN335" s="55"/>
      <c r="AO335" s="67"/>
      <c r="AP335" s="66"/>
      <c r="AQ335" s="65"/>
      <c r="AR335" s="67"/>
      <c r="AS335" s="65"/>
      <c r="AT335" s="68"/>
      <c r="AU335" s="68"/>
      <c r="AV335" s="8"/>
      <c r="AW335" s="8"/>
      <c r="AX335" s="8"/>
      <c r="AY335" s="8"/>
      <c r="AZ335" s="8"/>
      <c r="BA335" s="8"/>
      <c r="BB335" s="8"/>
    </row>
    <row r="336" spans="1:54" ht="21.75" customHeight="1">
      <c r="A336" s="104" t="s">
        <v>485</v>
      </c>
      <c r="B336" s="174"/>
      <c r="C336" s="56" t="s">
        <v>112</v>
      </c>
      <c r="D336" s="63"/>
      <c r="E336" s="63"/>
      <c r="F336" s="63"/>
      <c r="G336" s="63"/>
      <c r="H336" s="63"/>
      <c r="I336" s="63">
        <v>3658.9</v>
      </c>
      <c r="J336" s="182">
        <f>G336+H336+I336</f>
        <v>3658.9</v>
      </c>
      <c r="K336" s="63"/>
      <c r="L336" s="78"/>
      <c r="M336" s="63"/>
      <c r="N336" s="178">
        <v>2066.7</v>
      </c>
      <c r="O336" s="63">
        <v>4631.4</v>
      </c>
      <c r="P336" s="63"/>
      <c r="Q336" s="78">
        <f t="shared" si="201"/>
        <v>6698.099999999999</v>
      </c>
      <c r="R336" s="62"/>
      <c r="S336" s="78"/>
      <c r="T336" s="63"/>
      <c r="U336" s="62">
        <f t="shared" si="187"/>
        <v>10357</v>
      </c>
      <c r="V336" s="78"/>
      <c r="W336" s="78"/>
      <c r="X336" s="63"/>
      <c r="Y336" s="63"/>
      <c r="Z336" s="64"/>
      <c r="AA336" s="65"/>
      <c r="AB336" s="65">
        <v>3781.2</v>
      </c>
      <c r="AC336" s="184">
        <v>51.8</v>
      </c>
      <c r="AD336" s="65">
        <v>2418.5</v>
      </c>
      <c r="AE336" s="67">
        <f t="shared" si="200"/>
        <v>6251.5</v>
      </c>
      <c r="AF336" s="55"/>
      <c r="AG336" s="55"/>
      <c r="AH336" s="67">
        <f t="shared" si="197"/>
        <v>16608.5</v>
      </c>
      <c r="AI336" s="66"/>
      <c r="AJ336" s="67"/>
      <c r="AK336" s="66" t="e">
        <f t="shared" si="203"/>
        <v>#DIV/0!</v>
      </c>
      <c r="AL336" s="55"/>
      <c r="AM336" s="55"/>
      <c r="AN336" s="55"/>
      <c r="AO336" s="67"/>
      <c r="AP336" s="66"/>
      <c r="AQ336" s="65"/>
      <c r="AR336" s="67">
        <f t="shared" si="199"/>
        <v>16608.5</v>
      </c>
      <c r="AS336" s="65" t="e">
        <f t="shared" si="202"/>
        <v>#DIV/0!</v>
      </c>
      <c r="AT336" s="68"/>
      <c r="AU336" s="68"/>
      <c r="AV336" s="8"/>
      <c r="AW336" s="8"/>
      <c r="AX336" s="8"/>
      <c r="AY336" s="8"/>
      <c r="AZ336" s="8"/>
      <c r="BA336" s="8"/>
      <c r="BB336" s="8"/>
    </row>
    <row r="337" spans="1:54" ht="20.25" customHeight="1">
      <c r="A337" s="104" t="s">
        <v>486</v>
      </c>
      <c r="B337" s="174"/>
      <c r="C337" s="56" t="s">
        <v>112</v>
      </c>
      <c r="D337" s="63"/>
      <c r="E337" s="63"/>
      <c r="F337" s="63"/>
      <c r="G337" s="63"/>
      <c r="H337" s="63"/>
      <c r="I337" s="63"/>
      <c r="J337" s="182"/>
      <c r="K337" s="63"/>
      <c r="L337" s="78"/>
      <c r="M337" s="63"/>
      <c r="N337" s="178">
        <v>1024.9</v>
      </c>
      <c r="O337" s="63">
        <v>1083.6</v>
      </c>
      <c r="P337" s="63">
        <v>894.4</v>
      </c>
      <c r="Q337" s="78">
        <f t="shared" si="201"/>
        <v>3002.9</v>
      </c>
      <c r="R337" s="62"/>
      <c r="S337" s="78"/>
      <c r="T337" s="63"/>
      <c r="U337" s="62">
        <f t="shared" si="187"/>
        <v>3002.9</v>
      </c>
      <c r="V337" s="78"/>
      <c r="W337" s="78"/>
      <c r="X337" s="63"/>
      <c r="Y337" s="63"/>
      <c r="Z337" s="64"/>
      <c r="AA337" s="65"/>
      <c r="AB337" s="65">
        <v>733.8</v>
      </c>
      <c r="AC337" s="184">
        <v>3540.2</v>
      </c>
      <c r="AD337" s="65">
        <v>666.6</v>
      </c>
      <c r="AE337" s="67">
        <f t="shared" si="200"/>
        <v>4940.6</v>
      </c>
      <c r="AF337" s="55"/>
      <c r="AG337" s="55"/>
      <c r="AH337" s="67">
        <f t="shared" si="197"/>
        <v>7943.5</v>
      </c>
      <c r="AI337" s="66"/>
      <c r="AJ337" s="67"/>
      <c r="AK337" s="66" t="e">
        <f t="shared" si="203"/>
        <v>#DIV/0!</v>
      </c>
      <c r="AL337" s="55"/>
      <c r="AM337" s="55"/>
      <c r="AN337" s="55"/>
      <c r="AO337" s="67"/>
      <c r="AP337" s="66"/>
      <c r="AQ337" s="65"/>
      <c r="AR337" s="67"/>
      <c r="AS337" s="65"/>
      <c r="AT337" s="68"/>
      <c r="AU337" s="68"/>
      <c r="AV337" s="8"/>
      <c r="AW337" s="8"/>
      <c r="AX337" s="8"/>
      <c r="AY337" s="8"/>
      <c r="AZ337" s="8"/>
      <c r="BA337" s="8"/>
      <c r="BB337" s="8"/>
    </row>
    <row r="338" spans="1:54" ht="21" customHeight="1">
      <c r="A338" s="104" t="s">
        <v>487</v>
      </c>
      <c r="B338" s="174"/>
      <c r="C338" s="56" t="s">
        <v>870</v>
      </c>
      <c r="D338" s="63"/>
      <c r="E338" s="63"/>
      <c r="F338" s="63"/>
      <c r="G338" s="63">
        <v>66035</v>
      </c>
      <c r="H338" s="177">
        <v>27908</v>
      </c>
      <c r="I338" s="63">
        <v>77267</v>
      </c>
      <c r="J338" s="175">
        <f>G338+H338+I338</f>
        <v>171210</v>
      </c>
      <c r="K338" s="63"/>
      <c r="L338" s="78"/>
      <c r="M338" s="63"/>
      <c r="N338" s="63">
        <v>92930</v>
      </c>
      <c r="O338" s="63">
        <v>34823.4</v>
      </c>
      <c r="P338" s="63">
        <v>142294.5</v>
      </c>
      <c r="Q338" s="78">
        <f t="shared" si="201"/>
        <v>270047.9</v>
      </c>
      <c r="R338" s="62"/>
      <c r="S338" s="78"/>
      <c r="T338" s="63"/>
      <c r="U338" s="62">
        <f t="shared" si="187"/>
        <v>441257.9</v>
      </c>
      <c r="V338" s="78"/>
      <c r="W338" s="78"/>
      <c r="X338" s="63"/>
      <c r="Y338" s="63"/>
      <c r="Z338" s="64"/>
      <c r="AA338" s="65"/>
      <c r="AB338" s="65">
        <v>2668.5</v>
      </c>
      <c r="AC338" s="65"/>
      <c r="AD338" s="65">
        <v>57205</v>
      </c>
      <c r="AE338" s="67">
        <f t="shared" si="200"/>
        <v>59873.5</v>
      </c>
      <c r="AF338" s="55"/>
      <c r="AG338" s="55"/>
      <c r="AH338" s="67">
        <f t="shared" si="197"/>
        <v>501131.4</v>
      </c>
      <c r="AI338" s="66"/>
      <c r="AJ338" s="67"/>
      <c r="AK338" s="66" t="e">
        <f t="shared" si="203"/>
        <v>#DIV/0!</v>
      </c>
      <c r="AL338" s="55"/>
      <c r="AM338" s="55"/>
      <c r="AN338" s="55"/>
      <c r="AO338" s="67"/>
      <c r="AP338" s="66"/>
      <c r="AQ338" s="65"/>
      <c r="AR338" s="67">
        <f t="shared" si="199"/>
        <v>501131.4</v>
      </c>
      <c r="AS338" s="65" t="e">
        <f t="shared" si="202"/>
        <v>#DIV/0!</v>
      </c>
      <c r="AT338" s="68"/>
      <c r="AU338" s="68"/>
      <c r="AV338" s="8"/>
      <c r="AW338" s="8"/>
      <c r="AX338" s="8"/>
      <c r="AY338" s="8"/>
      <c r="AZ338" s="8"/>
      <c r="BA338" s="8"/>
      <c r="BB338" s="8"/>
    </row>
    <row r="339" spans="1:54" ht="21" customHeight="1">
      <c r="A339" s="104" t="s">
        <v>488</v>
      </c>
      <c r="B339" s="174"/>
      <c r="C339" s="56" t="s">
        <v>112</v>
      </c>
      <c r="D339" s="63"/>
      <c r="E339" s="63"/>
      <c r="F339" s="63"/>
      <c r="G339" s="63"/>
      <c r="H339" s="177"/>
      <c r="I339" s="63"/>
      <c r="J339" s="175"/>
      <c r="K339" s="63"/>
      <c r="L339" s="78"/>
      <c r="M339" s="63"/>
      <c r="N339" s="178">
        <v>7474.9</v>
      </c>
      <c r="O339" s="63"/>
      <c r="P339" s="63">
        <v>6360.7</v>
      </c>
      <c r="Q339" s="78">
        <f t="shared" si="201"/>
        <v>13835.599999999999</v>
      </c>
      <c r="R339" s="62"/>
      <c r="S339" s="78"/>
      <c r="T339" s="63"/>
      <c r="U339" s="62">
        <f t="shared" si="187"/>
        <v>13835.599999999999</v>
      </c>
      <c r="V339" s="78"/>
      <c r="W339" s="78"/>
      <c r="X339" s="63"/>
      <c r="Y339" s="63"/>
      <c r="Z339" s="64"/>
      <c r="AA339" s="65"/>
      <c r="AB339" s="65"/>
      <c r="AC339" s="65"/>
      <c r="AD339" s="65">
        <v>4696.4</v>
      </c>
      <c r="AE339" s="67">
        <f t="shared" si="200"/>
        <v>4696.4</v>
      </c>
      <c r="AF339" s="55"/>
      <c r="AG339" s="55"/>
      <c r="AH339" s="67">
        <f t="shared" si="197"/>
        <v>18532</v>
      </c>
      <c r="AI339" s="66"/>
      <c r="AJ339" s="67"/>
      <c r="AK339" s="66" t="e">
        <f t="shared" si="203"/>
        <v>#DIV/0!</v>
      </c>
      <c r="AL339" s="55"/>
      <c r="AM339" s="55"/>
      <c r="AN339" s="55"/>
      <c r="AO339" s="67"/>
      <c r="AP339" s="66"/>
      <c r="AQ339" s="65"/>
      <c r="AR339" s="67"/>
      <c r="AS339" s="65"/>
      <c r="AT339" s="68"/>
      <c r="AU339" s="68"/>
      <c r="AV339" s="8"/>
      <c r="AW339" s="8"/>
      <c r="AX339" s="8"/>
      <c r="AY339" s="8"/>
      <c r="AZ339" s="8"/>
      <c r="BA339" s="8"/>
      <c r="BB339" s="8"/>
    </row>
    <row r="340" spans="1:54" ht="20.25" customHeight="1">
      <c r="A340" s="104" t="s">
        <v>489</v>
      </c>
      <c r="B340" s="174"/>
      <c r="C340" s="56" t="s">
        <v>112</v>
      </c>
      <c r="D340" s="63"/>
      <c r="E340" s="63"/>
      <c r="F340" s="63"/>
      <c r="G340" s="63"/>
      <c r="H340" s="177"/>
      <c r="I340" s="63"/>
      <c r="J340" s="175"/>
      <c r="K340" s="63"/>
      <c r="L340" s="78"/>
      <c r="M340" s="63"/>
      <c r="N340" s="178">
        <v>24700.8</v>
      </c>
      <c r="O340" s="63">
        <v>17878.2</v>
      </c>
      <c r="P340" s="63"/>
      <c r="Q340" s="78">
        <f t="shared" si="201"/>
        <v>42579</v>
      </c>
      <c r="R340" s="62"/>
      <c r="S340" s="78"/>
      <c r="T340" s="63"/>
      <c r="U340" s="62">
        <f t="shared" si="187"/>
        <v>42579</v>
      </c>
      <c r="V340" s="78"/>
      <c r="W340" s="78"/>
      <c r="X340" s="63"/>
      <c r="Y340" s="63"/>
      <c r="Z340" s="64"/>
      <c r="AA340" s="65"/>
      <c r="AB340" s="65"/>
      <c r="AC340" s="65"/>
      <c r="AD340" s="65">
        <v>2104.1</v>
      </c>
      <c r="AE340" s="67">
        <f t="shared" si="200"/>
        <v>2104.1</v>
      </c>
      <c r="AF340" s="55"/>
      <c r="AG340" s="55"/>
      <c r="AH340" s="67">
        <f t="shared" si="197"/>
        <v>44683.1</v>
      </c>
      <c r="AI340" s="66"/>
      <c r="AJ340" s="67"/>
      <c r="AK340" s="66" t="e">
        <f t="shared" si="203"/>
        <v>#DIV/0!</v>
      </c>
      <c r="AL340" s="55"/>
      <c r="AM340" s="55"/>
      <c r="AN340" s="55"/>
      <c r="AO340" s="67"/>
      <c r="AP340" s="66"/>
      <c r="AQ340" s="65"/>
      <c r="AR340" s="67"/>
      <c r="AS340" s="65"/>
      <c r="AT340" s="68"/>
      <c r="AU340" s="68"/>
      <c r="AV340" s="8"/>
      <c r="AW340" s="8"/>
      <c r="AX340" s="8"/>
      <c r="AY340" s="8"/>
      <c r="AZ340" s="8"/>
      <c r="BA340" s="8"/>
      <c r="BB340" s="8"/>
    </row>
    <row r="341" spans="1:54" ht="22.5" customHeight="1">
      <c r="A341" s="104" t="s">
        <v>490</v>
      </c>
      <c r="B341" s="174"/>
      <c r="C341" s="56" t="s">
        <v>870</v>
      </c>
      <c r="D341" s="63"/>
      <c r="E341" s="63"/>
      <c r="F341" s="63"/>
      <c r="G341" s="63"/>
      <c r="H341" s="177"/>
      <c r="I341" s="63"/>
      <c r="J341" s="175"/>
      <c r="K341" s="63"/>
      <c r="L341" s="78"/>
      <c r="M341" s="63"/>
      <c r="N341" s="177">
        <v>2293.6</v>
      </c>
      <c r="O341" s="63"/>
      <c r="P341" s="63"/>
      <c r="Q341" s="78">
        <f t="shared" si="201"/>
        <v>2293.6</v>
      </c>
      <c r="R341" s="62"/>
      <c r="S341" s="78"/>
      <c r="T341" s="63"/>
      <c r="U341" s="62">
        <f t="shared" si="187"/>
        <v>2293.6</v>
      </c>
      <c r="V341" s="78"/>
      <c r="W341" s="78"/>
      <c r="X341" s="63"/>
      <c r="Y341" s="63"/>
      <c r="Z341" s="64"/>
      <c r="AA341" s="65"/>
      <c r="AB341" s="65"/>
      <c r="AC341" s="65">
        <v>1146.8</v>
      </c>
      <c r="AD341" s="65"/>
      <c r="AE341" s="67">
        <f t="shared" si="200"/>
        <v>1146.8</v>
      </c>
      <c r="AF341" s="55"/>
      <c r="AG341" s="55"/>
      <c r="AH341" s="67">
        <f t="shared" si="197"/>
        <v>3440.3999999999996</v>
      </c>
      <c r="AI341" s="66"/>
      <c r="AJ341" s="67"/>
      <c r="AK341" s="66" t="e">
        <f t="shared" si="203"/>
        <v>#DIV/0!</v>
      </c>
      <c r="AL341" s="55"/>
      <c r="AM341" s="55"/>
      <c r="AN341" s="55"/>
      <c r="AO341" s="67"/>
      <c r="AP341" s="66"/>
      <c r="AQ341" s="65"/>
      <c r="AR341" s="67"/>
      <c r="AS341" s="65"/>
      <c r="AT341" s="68"/>
      <c r="AU341" s="68"/>
      <c r="AV341" s="8"/>
      <c r="AW341" s="8"/>
      <c r="AX341" s="8"/>
      <c r="AY341" s="8"/>
      <c r="AZ341" s="8"/>
      <c r="BA341" s="8"/>
      <c r="BB341" s="8"/>
    </row>
    <row r="342" spans="1:54" ht="23.25" customHeight="1">
      <c r="A342" s="104" t="s">
        <v>491</v>
      </c>
      <c r="B342" s="174"/>
      <c r="C342" s="56" t="s">
        <v>870</v>
      </c>
      <c r="D342" s="63"/>
      <c r="E342" s="63"/>
      <c r="F342" s="63"/>
      <c r="G342" s="63"/>
      <c r="H342" s="177">
        <v>1388.7</v>
      </c>
      <c r="I342" s="63">
        <v>527.6</v>
      </c>
      <c r="J342" s="175">
        <f>G342+H342+I342</f>
        <v>1916.3000000000002</v>
      </c>
      <c r="K342" s="63"/>
      <c r="L342" s="78"/>
      <c r="M342" s="63"/>
      <c r="N342" s="63">
        <v>1719.5</v>
      </c>
      <c r="O342" s="63"/>
      <c r="P342" s="63">
        <v>859.7</v>
      </c>
      <c r="Q342" s="78">
        <f t="shared" si="201"/>
        <v>2579.2</v>
      </c>
      <c r="R342" s="62"/>
      <c r="S342" s="78"/>
      <c r="T342" s="63"/>
      <c r="U342" s="62">
        <f t="shared" si="187"/>
        <v>4495.5</v>
      </c>
      <c r="V342" s="78"/>
      <c r="W342" s="78"/>
      <c r="X342" s="63"/>
      <c r="Y342" s="63"/>
      <c r="Z342" s="64"/>
      <c r="AA342" s="65"/>
      <c r="AB342" s="65">
        <v>1716.6</v>
      </c>
      <c r="AC342" s="65"/>
      <c r="AD342" s="65"/>
      <c r="AE342" s="67">
        <f t="shared" si="200"/>
        <v>1716.6</v>
      </c>
      <c r="AF342" s="55"/>
      <c r="AG342" s="55"/>
      <c r="AH342" s="67">
        <f t="shared" si="197"/>
        <v>6212.1</v>
      </c>
      <c r="AI342" s="66"/>
      <c r="AJ342" s="67"/>
      <c r="AK342" s="66" t="e">
        <f t="shared" si="203"/>
        <v>#DIV/0!</v>
      </c>
      <c r="AL342" s="55"/>
      <c r="AM342" s="55"/>
      <c r="AN342" s="55"/>
      <c r="AO342" s="67"/>
      <c r="AP342" s="66"/>
      <c r="AQ342" s="65"/>
      <c r="AR342" s="67">
        <f t="shared" si="199"/>
        <v>6212.1</v>
      </c>
      <c r="AS342" s="65" t="e">
        <f t="shared" si="202"/>
        <v>#DIV/0!</v>
      </c>
      <c r="AT342" s="68"/>
      <c r="AU342" s="68"/>
      <c r="AV342" s="8"/>
      <c r="AW342" s="8"/>
      <c r="AX342" s="8"/>
      <c r="AY342" s="8"/>
      <c r="AZ342" s="8"/>
      <c r="BA342" s="8"/>
      <c r="BB342" s="8"/>
    </row>
    <row r="343" spans="1:54" ht="22.5" customHeight="1">
      <c r="A343" s="104" t="s">
        <v>492</v>
      </c>
      <c r="B343" s="174"/>
      <c r="C343" s="56" t="s">
        <v>870</v>
      </c>
      <c r="D343" s="63"/>
      <c r="E343" s="63"/>
      <c r="F343" s="63"/>
      <c r="G343" s="63"/>
      <c r="H343" s="177"/>
      <c r="I343" s="63"/>
      <c r="J343" s="175"/>
      <c r="K343" s="63"/>
      <c r="L343" s="78"/>
      <c r="M343" s="63"/>
      <c r="N343" s="177">
        <v>2577</v>
      </c>
      <c r="O343" s="63"/>
      <c r="P343" s="63"/>
      <c r="Q343" s="78">
        <f t="shared" si="201"/>
        <v>2577</v>
      </c>
      <c r="R343" s="62"/>
      <c r="S343" s="78"/>
      <c r="T343" s="63"/>
      <c r="U343" s="62">
        <f t="shared" si="187"/>
        <v>2577</v>
      </c>
      <c r="V343" s="78"/>
      <c r="W343" s="78"/>
      <c r="X343" s="63"/>
      <c r="Y343" s="63"/>
      <c r="Z343" s="64"/>
      <c r="AA343" s="65"/>
      <c r="AB343" s="65"/>
      <c r="AC343" s="65"/>
      <c r="AD343" s="65"/>
      <c r="AE343" s="67">
        <f t="shared" si="200"/>
        <v>0</v>
      </c>
      <c r="AF343" s="55"/>
      <c r="AG343" s="55"/>
      <c r="AH343" s="67">
        <f t="shared" si="197"/>
        <v>2577</v>
      </c>
      <c r="AI343" s="66"/>
      <c r="AJ343" s="67"/>
      <c r="AK343" s="66" t="e">
        <f t="shared" si="203"/>
        <v>#DIV/0!</v>
      </c>
      <c r="AL343" s="55"/>
      <c r="AM343" s="55"/>
      <c r="AN343" s="55"/>
      <c r="AO343" s="67"/>
      <c r="AP343" s="66"/>
      <c r="AQ343" s="65"/>
      <c r="AR343" s="67"/>
      <c r="AS343" s="65"/>
      <c r="AT343" s="68"/>
      <c r="AU343" s="68"/>
      <c r="AV343" s="8"/>
      <c r="AW343" s="8"/>
      <c r="AX343" s="8"/>
      <c r="AY343" s="8"/>
      <c r="AZ343" s="8"/>
      <c r="BA343" s="8"/>
      <c r="BB343" s="8"/>
    </row>
    <row r="344" spans="1:54" ht="23.25" customHeight="1">
      <c r="A344" s="104" t="s">
        <v>493</v>
      </c>
      <c r="B344" s="174"/>
      <c r="C344" s="56" t="s">
        <v>112</v>
      </c>
      <c r="D344" s="63"/>
      <c r="E344" s="63"/>
      <c r="F344" s="63"/>
      <c r="G344" s="63"/>
      <c r="H344" s="177"/>
      <c r="I344" s="63"/>
      <c r="J344" s="175"/>
      <c r="K344" s="63"/>
      <c r="L344" s="78"/>
      <c r="M344" s="63"/>
      <c r="N344" s="178">
        <v>4375.6</v>
      </c>
      <c r="O344" s="63">
        <v>2877.3</v>
      </c>
      <c r="P344" s="63">
        <v>1386</v>
      </c>
      <c r="Q344" s="78">
        <f t="shared" si="201"/>
        <v>8638.900000000001</v>
      </c>
      <c r="R344" s="62"/>
      <c r="S344" s="78"/>
      <c r="T344" s="63"/>
      <c r="U344" s="62">
        <f t="shared" si="187"/>
        <v>8638.900000000001</v>
      </c>
      <c r="V344" s="78"/>
      <c r="W344" s="78"/>
      <c r="X344" s="63"/>
      <c r="Y344" s="63"/>
      <c r="Z344" s="64"/>
      <c r="AA344" s="65"/>
      <c r="AB344" s="65">
        <v>1376.2</v>
      </c>
      <c r="AC344" s="184">
        <v>1442.5</v>
      </c>
      <c r="AD344" s="65"/>
      <c r="AE344" s="67">
        <f t="shared" si="200"/>
        <v>2818.7</v>
      </c>
      <c r="AF344" s="55"/>
      <c r="AG344" s="55"/>
      <c r="AH344" s="67">
        <f aca="true" t="shared" si="204" ref="AH344:AI385">U344+AE344</f>
        <v>11457.600000000002</v>
      </c>
      <c r="AI344" s="66"/>
      <c r="AJ344" s="67"/>
      <c r="AK344" s="66" t="e">
        <f t="shared" si="203"/>
        <v>#DIV/0!</v>
      </c>
      <c r="AL344" s="55"/>
      <c r="AM344" s="55"/>
      <c r="AN344" s="55"/>
      <c r="AO344" s="67"/>
      <c r="AP344" s="66"/>
      <c r="AQ344" s="65"/>
      <c r="AR344" s="67"/>
      <c r="AS344" s="65"/>
      <c r="AT344" s="68"/>
      <c r="AU344" s="68"/>
      <c r="AV344" s="8"/>
      <c r="AW344" s="8"/>
      <c r="AX344" s="8"/>
      <c r="AY344" s="8"/>
      <c r="AZ344" s="8"/>
      <c r="BA344" s="8"/>
      <c r="BB344" s="8"/>
    </row>
    <row r="345" spans="1:54" ht="23.25" customHeight="1">
      <c r="A345" s="104" t="s">
        <v>494</v>
      </c>
      <c r="B345" s="174"/>
      <c r="C345" s="56" t="s">
        <v>870</v>
      </c>
      <c r="D345" s="63"/>
      <c r="E345" s="63"/>
      <c r="F345" s="63"/>
      <c r="G345" s="63"/>
      <c r="H345" s="177"/>
      <c r="I345" s="63"/>
      <c r="J345" s="175"/>
      <c r="K345" s="63"/>
      <c r="L345" s="78"/>
      <c r="M345" s="63"/>
      <c r="N345" s="178"/>
      <c r="O345" s="63"/>
      <c r="P345" s="63"/>
      <c r="Q345" s="78"/>
      <c r="R345" s="62"/>
      <c r="S345" s="78"/>
      <c r="T345" s="63"/>
      <c r="U345" s="62"/>
      <c r="V345" s="78"/>
      <c r="W345" s="78"/>
      <c r="X345" s="63"/>
      <c r="Y345" s="63"/>
      <c r="Z345" s="64"/>
      <c r="AA345" s="65"/>
      <c r="AB345" s="176">
        <v>7508.7</v>
      </c>
      <c r="AC345" s="65"/>
      <c r="AD345" s="65"/>
      <c r="AE345" s="67">
        <f t="shared" si="200"/>
        <v>7508.7</v>
      </c>
      <c r="AF345" s="55"/>
      <c r="AG345" s="55"/>
      <c r="AH345" s="67">
        <f t="shared" si="204"/>
        <v>7508.7</v>
      </c>
      <c r="AI345" s="66"/>
      <c r="AJ345" s="67"/>
      <c r="AK345" s="66" t="e">
        <f t="shared" si="203"/>
        <v>#DIV/0!</v>
      </c>
      <c r="AL345" s="55"/>
      <c r="AM345" s="55"/>
      <c r="AN345" s="55"/>
      <c r="AO345" s="67"/>
      <c r="AP345" s="66"/>
      <c r="AQ345" s="65"/>
      <c r="AR345" s="67"/>
      <c r="AS345" s="65"/>
      <c r="AT345" s="68"/>
      <c r="AU345" s="68"/>
      <c r="AV345" s="8"/>
      <c r="AW345" s="8"/>
      <c r="AX345" s="8"/>
      <c r="AY345" s="8"/>
      <c r="AZ345" s="8"/>
      <c r="BA345" s="8"/>
      <c r="BB345" s="8"/>
    </row>
    <row r="346" spans="1:54" ht="20.25" customHeight="1">
      <c r="A346" s="104" t="s">
        <v>495</v>
      </c>
      <c r="B346" s="174"/>
      <c r="C346" s="56" t="s">
        <v>870</v>
      </c>
      <c r="D346" s="63"/>
      <c r="E346" s="63"/>
      <c r="F346" s="63"/>
      <c r="G346" s="63"/>
      <c r="H346" s="63"/>
      <c r="I346" s="63">
        <v>132006.1</v>
      </c>
      <c r="J346" s="175">
        <f>G346+H346+I346</f>
        <v>132006.1</v>
      </c>
      <c r="K346" s="63"/>
      <c r="L346" s="78"/>
      <c r="M346" s="63"/>
      <c r="N346" s="63"/>
      <c r="O346" s="63"/>
      <c r="P346" s="63"/>
      <c r="Q346" s="78">
        <f t="shared" si="201"/>
        <v>0</v>
      </c>
      <c r="R346" s="62"/>
      <c r="S346" s="78"/>
      <c r="T346" s="63"/>
      <c r="U346" s="62">
        <f aca="true" t="shared" si="205" ref="U346:V399">J346+Q346</f>
        <v>132006.1</v>
      </c>
      <c r="V346" s="78"/>
      <c r="W346" s="78"/>
      <c r="X346" s="63"/>
      <c r="Y346" s="63"/>
      <c r="Z346" s="64"/>
      <c r="AA346" s="65"/>
      <c r="AB346" s="65">
        <v>132006.1</v>
      </c>
      <c r="AC346" s="65"/>
      <c r="AD346" s="65"/>
      <c r="AE346" s="67">
        <f t="shared" si="200"/>
        <v>132006.1</v>
      </c>
      <c r="AF346" s="55"/>
      <c r="AG346" s="55"/>
      <c r="AH346" s="67">
        <f t="shared" si="204"/>
        <v>264012.2</v>
      </c>
      <c r="AI346" s="66"/>
      <c r="AJ346" s="67"/>
      <c r="AK346" s="66" t="e">
        <f t="shared" si="203"/>
        <v>#DIV/0!</v>
      </c>
      <c r="AL346" s="55"/>
      <c r="AM346" s="55"/>
      <c r="AN346" s="55"/>
      <c r="AO346" s="67"/>
      <c r="AP346" s="66"/>
      <c r="AQ346" s="65"/>
      <c r="AR346" s="67">
        <f t="shared" si="199"/>
        <v>264012.2</v>
      </c>
      <c r="AS346" s="65" t="e">
        <f aca="true" t="shared" si="206" ref="AS346:AS398">AR346/F346*100</f>
        <v>#DIV/0!</v>
      </c>
      <c r="AT346" s="68"/>
      <c r="AU346" s="68"/>
      <c r="AV346" s="8"/>
      <c r="AW346" s="8"/>
      <c r="AX346" s="8"/>
      <c r="AY346" s="8"/>
      <c r="AZ346" s="8"/>
      <c r="BA346" s="8"/>
      <c r="BB346" s="8"/>
    </row>
    <row r="347" spans="1:54" ht="20.25" customHeight="1">
      <c r="A347" s="104" t="s">
        <v>496</v>
      </c>
      <c r="B347" s="174"/>
      <c r="C347" s="56" t="s">
        <v>870</v>
      </c>
      <c r="D347" s="63"/>
      <c r="E347" s="63"/>
      <c r="F347" s="63"/>
      <c r="G347" s="63"/>
      <c r="H347" s="63"/>
      <c r="I347" s="63"/>
      <c r="J347" s="175"/>
      <c r="K347" s="63"/>
      <c r="L347" s="78"/>
      <c r="M347" s="63"/>
      <c r="N347" s="63"/>
      <c r="O347" s="63"/>
      <c r="P347" s="63"/>
      <c r="Q347" s="78"/>
      <c r="R347" s="62"/>
      <c r="S347" s="78"/>
      <c r="T347" s="63"/>
      <c r="U347" s="62"/>
      <c r="V347" s="78"/>
      <c r="W347" s="78"/>
      <c r="X347" s="63"/>
      <c r="Y347" s="63"/>
      <c r="Z347" s="64"/>
      <c r="AA347" s="65"/>
      <c r="AB347" s="65"/>
      <c r="AC347" s="176">
        <v>382422.6</v>
      </c>
      <c r="AD347" s="65"/>
      <c r="AE347" s="67">
        <f t="shared" si="200"/>
        <v>382422.6</v>
      </c>
      <c r="AF347" s="55"/>
      <c r="AG347" s="55"/>
      <c r="AH347" s="67">
        <f t="shared" si="204"/>
        <v>382422.6</v>
      </c>
      <c r="AI347" s="66"/>
      <c r="AJ347" s="67"/>
      <c r="AK347" s="66"/>
      <c r="AL347" s="55"/>
      <c r="AM347" s="55"/>
      <c r="AN347" s="55"/>
      <c r="AO347" s="67"/>
      <c r="AP347" s="66"/>
      <c r="AQ347" s="65"/>
      <c r="AR347" s="67"/>
      <c r="AS347" s="65"/>
      <c r="AT347" s="68"/>
      <c r="AU347" s="68"/>
      <c r="AV347" s="8"/>
      <c r="AW347" s="8"/>
      <c r="AX347" s="8"/>
      <c r="AY347" s="8"/>
      <c r="AZ347" s="8"/>
      <c r="BA347" s="8"/>
      <c r="BB347" s="8"/>
    </row>
    <row r="348" spans="1:54" ht="20.25" customHeight="1">
      <c r="A348" s="104" t="s">
        <v>497</v>
      </c>
      <c r="B348" s="174"/>
      <c r="C348" s="56" t="s">
        <v>870</v>
      </c>
      <c r="D348" s="63"/>
      <c r="E348" s="63"/>
      <c r="F348" s="63"/>
      <c r="G348" s="63"/>
      <c r="H348" s="63"/>
      <c r="I348" s="63"/>
      <c r="J348" s="175"/>
      <c r="K348" s="63"/>
      <c r="L348" s="78"/>
      <c r="M348" s="63"/>
      <c r="N348" s="63"/>
      <c r="O348" s="63"/>
      <c r="P348" s="63">
        <v>40687.2</v>
      </c>
      <c r="Q348" s="78">
        <f t="shared" si="201"/>
        <v>40687.2</v>
      </c>
      <c r="R348" s="62"/>
      <c r="S348" s="78"/>
      <c r="T348" s="63"/>
      <c r="U348" s="62">
        <f t="shared" si="187"/>
        <v>40687.2</v>
      </c>
      <c r="V348" s="78"/>
      <c r="W348" s="78"/>
      <c r="X348" s="63"/>
      <c r="Y348" s="63"/>
      <c r="Z348" s="64"/>
      <c r="AA348" s="65"/>
      <c r="AB348" s="65"/>
      <c r="AC348" s="65"/>
      <c r="AD348" s="65"/>
      <c r="AE348" s="67">
        <f t="shared" si="200"/>
        <v>0</v>
      </c>
      <c r="AF348" s="55"/>
      <c r="AG348" s="55"/>
      <c r="AH348" s="67">
        <f t="shared" si="204"/>
        <v>40687.2</v>
      </c>
      <c r="AI348" s="66"/>
      <c r="AJ348" s="67"/>
      <c r="AK348" s="66" t="e">
        <f t="shared" si="203"/>
        <v>#DIV/0!</v>
      </c>
      <c r="AL348" s="55"/>
      <c r="AM348" s="55"/>
      <c r="AN348" s="55"/>
      <c r="AO348" s="67"/>
      <c r="AP348" s="66"/>
      <c r="AQ348" s="65"/>
      <c r="AR348" s="67"/>
      <c r="AS348" s="65"/>
      <c r="AT348" s="68"/>
      <c r="AU348" s="68"/>
      <c r="AV348" s="8"/>
      <c r="AW348" s="8"/>
      <c r="AX348" s="8"/>
      <c r="AY348" s="8"/>
      <c r="AZ348" s="8"/>
      <c r="BA348" s="8"/>
      <c r="BB348" s="8"/>
    </row>
    <row r="349" spans="1:54" ht="21" customHeight="1">
      <c r="A349" s="104" t="s">
        <v>498</v>
      </c>
      <c r="B349" s="174"/>
      <c r="C349" s="56" t="s">
        <v>112</v>
      </c>
      <c r="D349" s="63"/>
      <c r="E349" s="63"/>
      <c r="F349" s="63"/>
      <c r="G349" s="63"/>
      <c r="H349" s="63"/>
      <c r="I349" s="63">
        <v>87988.6</v>
      </c>
      <c r="J349" s="182">
        <f>G349+H349+I349</f>
        <v>87988.6</v>
      </c>
      <c r="K349" s="63"/>
      <c r="L349" s="78"/>
      <c r="M349" s="63"/>
      <c r="N349" s="178">
        <v>145126.8</v>
      </c>
      <c r="O349" s="63">
        <v>46485.5</v>
      </c>
      <c r="P349" s="63">
        <v>170762.7</v>
      </c>
      <c r="Q349" s="78">
        <f t="shared" si="201"/>
        <v>362375</v>
      </c>
      <c r="R349" s="62"/>
      <c r="S349" s="78"/>
      <c r="T349" s="63"/>
      <c r="U349" s="62">
        <f t="shared" si="205"/>
        <v>450363.6</v>
      </c>
      <c r="V349" s="78"/>
      <c r="W349" s="78"/>
      <c r="X349" s="63"/>
      <c r="Y349" s="63"/>
      <c r="Z349" s="64"/>
      <c r="AA349" s="65"/>
      <c r="AB349" s="65">
        <v>117156.9</v>
      </c>
      <c r="AC349" s="184">
        <v>84149.4</v>
      </c>
      <c r="AD349" s="65">
        <v>6300.1</v>
      </c>
      <c r="AE349" s="67">
        <f aca="true" t="shared" si="207" ref="AE349:AE395">AB349+AC349+AD349</f>
        <v>207606.4</v>
      </c>
      <c r="AF349" s="55"/>
      <c r="AG349" s="55"/>
      <c r="AH349" s="67">
        <f t="shared" si="204"/>
        <v>657970</v>
      </c>
      <c r="AI349" s="66"/>
      <c r="AJ349" s="67"/>
      <c r="AK349" s="66" t="e">
        <f t="shared" si="203"/>
        <v>#DIV/0!</v>
      </c>
      <c r="AL349" s="55"/>
      <c r="AM349" s="55"/>
      <c r="AN349" s="55"/>
      <c r="AO349" s="67"/>
      <c r="AP349" s="66"/>
      <c r="AQ349" s="65"/>
      <c r="AR349" s="67">
        <f t="shared" si="199"/>
        <v>657970</v>
      </c>
      <c r="AS349" s="65" t="e">
        <f t="shared" si="206"/>
        <v>#DIV/0!</v>
      </c>
      <c r="AT349" s="68"/>
      <c r="AU349" s="68"/>
      <c r="AV349" s="8"/>
      <c r="AW349" s="8"/>
      <c r="AX349" s="8"/>
      <c r="AY349" s="8"/>
      <c r="AZ349" s="8"/>
      <c r="BA349" s="8"/>
      <c r="BB349" s="8"/>
    </row>
    <row r="350" spans="1:54" ht="22.5" customHeight="1">
      <c r="A350" s="104" t="s">
        <v>499</v>
      </c>
      <c r="B350" s="174"/>
      <c r="C350" s="56" t="s">
        <v>870</v>
      </c>
      <c r="D350" s="63"/>
      <c r="E350" s="63"/>
      <c r="F350" s="63"/>
      <c r="G350" s="63"/>
      <c r="H350" s="63"/>
      <c r="I350" s="63">
        <v>580.5</v>
      </c>
      <c r="J350" s="175">
        <f>G350+H350+I350</f>
        <v>580.5</v>
      </c>
      <c r="K350" s="63"/>
      <c r="L350" s="78"/>
      <c r="M350" s="63"/>
      <c r="N350" s="63">
        <v>636.8</v>
      </c>
      <c r="O350" s="63">
        <v>253.4</v>
      </c>
      <c r="P350" s="63">
        <v>279.5</v>
      </c>
      <c r="Q350" s="78">
        <f aca="true" t="shared" si="208" ref="Q350:Q399">N350+O350+P350</f>
        <v>1169.6999999999998</v>
      </c>
      <c r="R350" s="62"/>
      <c r="S350" s="78"/>
      <c r="T350" s="63"/>
      <c r="U350" s="62">
        <f t="shared" si="205"/>
        <v>1750.1999999999998</v>
      </c>
      <c r="V350" s="78"/>
      <c r="W350" s="78"/>
      <c r="X350" s="63"/>
      <c r="Y350" s="63"/>
      <c r="Z350" s="64"/>
      <c r="AA350" s="65"/>
      <c r="AB350" s="65">
        <v>362.5</v>
      </c>
      <c r="AC350" s="65">
        <v>233.1</v>
      </c>
      <c r="AD350" s="65">
        <v>256.9</v>
      </c>
      <c r="AE350" s="67">
        <f t="shared" si="207"/>
        <v>852.5</v>
      </c>
      <c r="AF350" s="55"/>
      <c r="AG350" s="55"/>
      <c r="AH350" s="67">
        <f t="shared" si="204"/>
        <v>2602.7</v>
      </c>
      <c r="AI350" s="66"/>
      <c r="AJ350" s="67"/>
      <c r="AK350" s="66" t="e">
        <f t="shared" si="203"/>
        <v>#DIV/0!</v>
      </c>
      <c r="AL350" s="55"/>
      <c r="AM350" s="55"/>
      <c r="AN350" s="55"/>
      <c r="AO350" s="67"/>
      <c r="AP350" s="66"/>
      <c r="AQ350" s="65"/>
      <c r="AR350" s="67">
        <f t="shared" si="199"/>
        <v>2602.7</v>
      </c>
      <c r="AS350" s="65" t="e">
        <f t="shared" si="206"/>
        <v>#DIV/0!</v>
      </c>
      <c r="AT350" s="68"/>
      <c r="AU350" s="68"/>
      <c r="AV350" s="8"/>
      <c r="AW350" s="8"/>
      <c r="AX350" s="8"/>
      <c r="AY350" s="8"/>
      <c r="AZ350" s="8"/>
      <c r="BA350" s="8"/>
      <c r="BB350" s="8"/>
    </row>
    <row r="351" spans="1:54" ht="21" customHeight="1">
      <c r="A351" s="104" t="s">
        <v>500</v>
      </c>
      <c r="B351" s="174"/>
      <c r="C351" s="56" t="s">
        <v>870</v>
      </c>
      <c r="D351" s="63"/>
      <c r="E351" s="63"/>
      <c r="F351" s="63"/>
      <c r="G351" s="63"/>
      <c r="H351" s="63"/>
      <c r="I351" s="63">
        <v>101</v>
      </c>
      <c r="J351" s="175">
        <f>G351+H351+I351</f>
        <v>101</v>
      </c>
      <c r="K351" s="63"/>
      <c r="L351" s="78"/>
      <c r="M351" s="63"/>
      <c r="N351" s="63">
        <v>242.7</v>
      </c>
      <c r="O351" s="63">
        <v>73.2</v>
      </c>
      <c r="P351" s="63">
        <v>228.7</v>
      </c>
      <c r="Q351" s="78">
        <f t="shared" si="208"/>
        <v>544.5999999999999</v>
      </c>
      <c r="R351" s="62"/>
      <c r="S351" s="78"/>
      <c r="T351" s="63"/>
      <c r="U351" s="62">
        <f t="shared" si="205"/>
        <v>645.5999999999999</v>
      </c>
      <c r="V351" s="78"/>
      <c r="W351" s="78"/>
      <c r="X351" s="63"/>
      <c r="Y351" s="63"/>
      <c r="Z351" s="64"/>
      <c r="AA351" s="65"/>
      <c r="AB351" s="65">
        <v>72.5</v>
      </c>
      <c r="AC351" s="65">
        <v>79.6</v>
      </c>
      <c r="AD351" s="65">
        <v>59.8</v>
      </c>
      <c r="AE351" s="67">
        <f t="shared" si="207"/>
        <v>211.89999999999998</v>
      </c>
      <c r="AF351" s="55"/>
      <c r="AG351" s="55"/>
      <c r="AH351" s="67">
        <f t="shared" si="204"/>
        <v>857.4999999999999</v>
      </c>
      <c r="AI351" s="66"/>
      <c r="AJ351" s="67"/>
      <c r="AK351" s="66" t="e">
        <f t="shared" si="203"/>
        <v>#DIV/0!</v>
      </c>
      <c r="AL351" s="55"/>
      <c r="AM351" s="55"/>
      <c r="AN351" s="55"/>
      <c r="AO351" s="67"/>
      <c r="AP351" s="66"/>
      <c r="AQ351" s="65"/>
      <c r="AR351" s="67">
        <f t="shared" si="199"/>
        <v>857.4999999999999</v>
      </c>
      <c r="AS351" s="65" t="e">
        <f t="shared" si="206"/>
        <v>#DIV/0!</v>
      </c>
      <c r="AT351" s="68"/>
      <c r="AU351" s="68"/>
      <c r="AV351" s="8"/>
      <c r="AW351" s="8"/>
      <c r="AX351" s="8"/>
      <c r="AY351" s="8"/>
      <c r="AZ351" s="8"/>
      <c r="BA351" s="8"/>
      <c r="BB351" s="8"/>
    </row>
    <row r="352" spans="1:54" ht="22.5" customHeight="1">
      <c r="A352" s="104" t="s">
        <v>501</v>
      </c>
      <c r="B352" s="174"/>
      <c r="C352" s="56" t="s">
        <v>870</v>
      </c>
      <c r="D352" s="63"/>
      <c r="E352" s="63"/>
      <c r="F352" s="63"/>
      <c r="G352" s="63">
        <v>18093</v>
      </c>
      <c r="H352" s="177">
        <v>36186</v>
      </c>
      <c r="I352" s="63"/>
      <c r="J352" s="175">
        <f>G352+H352+I352</f>
        <v>54279</v>
      </c>
      <c r="K352" s="63"/>
      <c r="L352" s="78"/>
      <c r="M352" s="63"/>
      <c r="N352" s="63"/>
      <c r="O352" s="63">
        <v>54279</v>
      </c>
      <c r="P352" s="63"/>
      <c r="Q352" s="78">
        <f t="shared" si="208"/>
        <v>54279</v>
      </c>
      <c r="R352" s="62"/>
      <c r="S352" s="78"/>
      <c r="T352" s="63"/>
      <c r="U352" s="62">
        <f t="shared" si="205"/>
        <v>108558</v>
      </c>
      <c r="V352" s="78"/>
      <c r="W352" s="78"/>
      <c r="X352" s="63"/>
      <c r="Y352" s="63"/>
      <c r="Z352" s="64"/>
      <c r="AA352" s="65"/>
      <c r="AB352" s="65">
        <v>54279</v>
      </c>
      <c r="AC352" s="65"/>
      <c r="AD352" s="65"/>
      <c r="AE352" s="67">
        <f t="shared" si="207"/>
        <v>54279</v>
      </c>
      <c r="AF352" s="55"/>
      <c r="AG352" s="55"/>
      <c r="AH352" s="67">
        <f t="shared" si="204"/>
        <v>162837</v>
      </c>
      <c r="AI352" s="66"/>
      <c r="AJ352" s="67"/>
      <c r="AK352" s="66" t="e">
        <f t="shared" si="203"/>
        <v>#DIV/0!</v>
      </c>
      <c r="AL352" s="55"/>
      <c r="AM352" s="55"/>
      <c r="AN352" s="55"/>
      <c r="AO352" s="67"/>
      <c r="AP352" s="66"/>
      <c r="AQ352" s="65"/>
      <c r="AR352" s="67">
        <f t="shared" si="199"/>
        <v>162837</v>
      </c>
      <c r="AS352" s="65" t="e">
        <f t="shared" si="206"/>
        <v>#DIV/0!</v>
      </c>
      <c r="AT352" s="68"/>
      <c r="AU352" s="68"/>
      <c r="AV352" s="8"/>
      <c r="AW352" s="8"/>
      <c r="AX352" s="8"/>
      <c r="AY352" s="8"/>
      <c r="AZ352" s="8"/>
      <c r="BA352" s="8"/>
      <c r="BB352" s="8"/>
    </row>
    <row r="353" spans="1:54" ht="23.25" customHeight="1">
      <c r="A353" s="104" t="s">
        <v>502</v>
      </c>
      <c r="B353" s="174"/>
      <c r="C353" s="56" t="s">
        <v>870</v>
      </c>
      <c r="D353" s="63"/>
      <c r="E353" s="63"/>
      <c r="F353" s="63"/>
      <c r="G353" s="63"/>
      <c r="H353" s="63"/>
      <c r="I353" s="63">
        <v>36332</v>
      </c>
      <c r="J353" s="175">
        <f>G353+H353+I353</f>
        <v>36332</v>
      </c>
      <c r="K353" s="63"/>
      <c r="L353" s="78"/>
      <c r="M353" s="63"/>
      <c r="N353" s="63">
        <v>24221.3</v>
      </c>
      <c r="O353" s="63">
        <v>6055.3</v>
      </c>
      <c r="P353" s="63">
        <v>6055.3</v>
      </c>
      <c r="Q353" s="78">
        <f t="shared" si="208"/>
        <v>36331.9</v>
      </c>
      <c r="R353" s="62"/>
      <c r="S353" s="78"/>
      <c r="T353" s="63"/>
      <c r="U353" s="62">
        <f t="shared" si="205"/>
        <v>72663.9</v>
      </c>
      <c r="V353" s="78"/>
      <c r="W353" s="78"/>
      <c r="X353" s="63"/>
      <c r="Y353" s="63"/>
      <c r="Z353" s="64"/>
      <c r="AA353" s="65"/>
      <c r="AB353" s="65">
        <v>6055.3</v>
      </c>
      <c r="AC353" s="65">
        <v>6055.3</v>
      </c>
      <c r="AD353" s="65">
        <v>12110.6</v>
      </c>
      <c r="AE353" s="67">
        <f t="shared" si="207"/>
        <v>24221.2</v>
      </c>
      <c r="AF353" s="55"/>
      <c r="AG353" s="55"/>
      <c r="AH353" s="67">
        <f t="shared" si="204"/>
        <v>96885.09999999999</v>
      </c>
      <c r="AI353" s="66"/>
      <c r="AJ353" s="67"/>
      <c r="AK353" s="66" t="e">
        <f t="shared" si="203"/>
        <v>#DIV/0!</v>
      </c>
      <c r="AL353" s="55"/>
      <c r="AM353" s="55"/>
      <c r="AN353" s="55"/>
      <c r="AO353" s="67"/>
      <c r="AP353" s="66"/>
      <c r="AQ353" s="65"/>
      <c r="AR353" s="67">
        <f t="shared" si="199"/>
        <v>96885.09999999999</v>
      </c>
      <c r="AS353" s="65" t="e">
        <f t="shared" si="206"/>
        <v>#DIV/0!</v>
      </c>
      <c r="AT353" s="68"/>
      <c r="AU353" s="68"/>
      <c r="AV353" s="8"/>
      <c r="AW353" s="8"/>
      <c r="AX353" s="8"/>
      <c r="AY353" s="8"/>
      <c r="AZ353" s="8"/>
      <c r="BA353" s="8"/>
      <c r="BB353" s="8"/>
    </row>
    <row r="354" spans="1:54" ht="22.5" customHeight="1">
      <c r="A354" s="104" t="s">
        <v>503</v>
      </c>
      <c r="B354" s="174"/>
      <c r="C354" s="56" t="s">
        <v>870</v>
      </c>
      <c r="D354" s="63"/>
      <c r="E354" s="63"/>
      <c r="F354" s="63"/>
      <c r="G354" s="63"/>
      <c r="H354" s="63"/>
      <c r="I354" s="63"/>
      <c r="J354" s="175"/>
      <c r="K354" s="63"/>
      <c r="L354" s="78"/>
      <c r="M354" s="63"/>
      <c r="N354" s="177">
        <v>30743</v>
      </c>
      <c r="O354" s="63"/>
      <c r="P354" s="63">
        <v>13437.7</v>
      </c>
      <c r="Q354" s="78">
        <f t="shared" si="208"/>
        <v>44180.7</v>
      </c>
      <c r="R354" s="62"/>
      <c r="S354" s="78"/>
      <c r="T354" s="63"/>
      <c r="U354" s="62">
        <f t="shared" si="205"/>
        <v>44180.7</v>
      </c>
      <c r="V354" s="78"/>
      <c r="W354" s="78"/>
      <c r="X354" s="63"/>
      <c r="Y354" s="63"/>
      <c r="Z354" s="64"/>
      <c r="AA354" s="65"/>
      <c r="AB354" s="65">
        <v>21311</v>
      </c>
      <c r="AC354" s="65"/>
      <c r="AD354" s="65"/>
      <c r="AE354" s="67">
        <f t="shared" si="207"/>
        <v>21311</v>
      </c>
      <c r="AF354" s="55"/>
      <c r="AG354" s="55"/>
      <c r="AH354" s="67">
        <f t="shared" si="204"/>
        <v>65491.7</v>
      </c>
      <c r="AI354" s="66"/>
      <c r="AJ354" s="67"/>
      <c r="AK354" s="66" t="e">
        <f t="shared" si="203"/>
        <v>#DIV/0!</v>
      </c>
      <c r="AL354" s="55"/>
      <c r="AM354" s="55"/>
      <c r="AN354" s="55"/>
      <c r="AO354" s="67"/>
      <c r="AP354" s="66"/>
      <c r="AQ354" s="65"/>
      <c r="AR354" s="67"/>
      <c r="AS354" s="65"/>
      <c r="AT354" s="68"/>
      <c r="AU354" s="68"/>
      <c r="AV354" s="8"/>
      <c r="AW354" s="8"/>
      <c r="AX354" s="8"/>
      <c r="AY354" s="8"/>
      <c r="AZ354" s="8"/>
      <c r="BA354" s="8"/>
      <c r="BB354" s="8"/>
    </row>
    <row r="355" spans="1:54" ht="21" customHeight="1">
      <c r="A355" s="104" t="s">
        <v>504</v>
      </c>
      <c r="B355" s="174"/>
      <c r="C355" s="56" t="s">
        <v>870</v>
      </c>
      <c r="D355" s="63"/>
      <c r="E355" s="63"/>
      <c r="F355" s="63"/>
      <c r="G355" s="63">
        <v>85673.5</v>
      </c>
      <c r="H355" s="177">
        <v>28055.9</v>
      </c>
      <c r="I355" s="63"/>
      <c r="J355" s="175">
        <f aca="true" t="shared" si="209" ref="J355:J385">G355+H355+I355</f>
        <v>113729.4</v>
      </c>
      <c r="K355" s="63"/>
      <c r="L355" s="78"/>
      <c r="M355" s="63"/>
      <c r="N355" s="63"/>
      <c r="O355" s="63"/>
      <c r="P355" s="63"/>
      <c r="Q355" s="78">
        <f t="shared" si="208"/>
        <v>0</v>
      </c>
      <c r="R355" s="62"/>
      <c r="S355" s="78"/>
      <c r="T355" s="63"/>
      <c r="U355" s="62">
        <f t="shared" si="205"/>
        <v>113729.4</v>
      </c>
      <c r="V355" s="78"/>
      <c r="W355" s="78"/>
      <c r="X355" s="63"/>
      <c r="Y355" s="63"/>
      <c r="Z355" s="64"/>
      <c r="AA355" s="65"/>
      <c r="AB355" s="65"/>
      <c r="AC355" s="65"/>
      <c r="AD355" s="65"/>
      <c r="AE355" s="67">
        <f t="shared" si="207"/>
        <v>0</v>
      </c>
      <c r="AF355" s="55"/>
      <c r="AG355" s="55"/>
      <c r="AH355" s="67">
        <f t="shared" si="204"/>
        <v>113729.4</v>
      </c>
      <c r="AI355" s="66"/>
      <c r="AJ355" s="67"/>
      <c r="AK355" s="66" t="e">
        <f t="shared" si="203"/>
        <v>#DIV/0!</v>
      </c>
      <c r="AL355" s="55"/>
      <c r="AM355" s="55"/>
      <c r="AN355" s="55"/>
      <c r="AO355" s="67"/>
      <c r="AP355" s="66"/>
      <c r="AQ355" s="65"/>
      <c r="AR355" s="67">
        <f t="shared" si="199"/>
        <v>113729.4</v>
      </c>
      <c r="AS355" s="65" t="e">
        <f t="shared" si="206"/>
        <v>#DIV/0!</v>
      </c>
      <c r="AT355" s="68"/>
      <c r="AU355" s="68"/>
      <c r="AV355" s="8"/>
      <c r="AW355" s="8"/>
      <c r="AX355" s="8"/>
      <c r="AY355" s="8"/>
      <c r="AZ355" s="8"/>
      <c r="BA355" s="8"/>
      <c r="BB355" s="8"/>
    </row>
    <row r="356" spans="1:54" ht="45" customHeight="1" hidden="1">
      <c r="A356" s="104"/>
      <c r="B356" s="174"/>
      <c r="C356" s="56"/>
      <c r="D356" s="63"/>
      <c r="E356" s="63"/>
      <c r="F356" s="63"/>
      <c r="G356" s="63"/>
      <c r="H356" s="63"/>
      <c r="I356" s="63"/>
      <c r="J356" s="78">
        <f t="shared" si="209"/>
        <v>0</v>
      </c>
      <c r="K356" s="63"/>
      <c r="L356" s="78"/>
      <c r="M356" s="63"/>
      <c r="N356" s="63"/>
      <c r="O356" s="63"/>
      <c r="P356" s="63"/>
      <c r="Q356" s="78">
        <f t="shared" si="208"/>
        <v>0</v>
      </c>
      <c r="R356" s="62"/>
      <c r="S356" s="78"/>
      <c r="T356" s="63"/>
      <c r="U356" s="62">
        <f t="shared" si="205"/>
        <v>0</v>
      </c>
      <c r="V356" s="78"/>
      <c r="W356" s="78"/>
      <c r="X356" s="63"/>
      <c r="Y356" s="63"/>
      <c r="Z356" s="64"/>
      <c r="AA356" s="65"/>
      <c r="AB356" s="65"/>
      <c r="AC356" s="65"/>
      <c r="AD356" s="65"/>
      <c r="AE356" s="67">
        <f t="shared" si="207"/>
        <v>0</v>
      </c>
      <c r="AF356" s="55"/>
      <c r="AG356" s="55"/>
      <c r="AH356" s="67">
        <f t="shared" si="204"/>
        <v>0</v>
      </c>
      <c r="AI356" s="66"/>
      <c r="AJ356" s="67"/>
      <c r="AK356" s="66" t="e">
        <f t="shared" si="203"/>
        <v>#DIV/0!</v>
      </c>
      <c r="AL356" s="55"/>
      <c r="AM356" s="55"/>
      <c r="AN356" s="55"/>
      <c r="AO356" s="67"/>
      <c r="AP356" s="66"/>
      <c r="AQ356" s="65"/>
      <c r="AR356" s="67">
        <f t="shared" si="199"/>
        <v>0</v>
      </c>
      <c r="AS356" s="65" t="e">
        <f t="shared" si="206"/>
        <v>#DIV/0!</v>
      </c>
      <c r="AT356" s="68"/>
      <c r="AU356" s="68"/>
      <c r="AV356" s="8"/>
      <c r="AW356" s="8"/>
      <c r="AX356" s="8"/>
      <c r="AY356" s="8"/>
      <c r="AZ356" s="8"/>
      <c r="BA356" s="8"/>
      <c r="BB356" s="8"/>
    </row>
    <row r="357" spans="1:54" ht="45" customHeight="1" hidden="1">
      <c r="A357" s="104"/>
      <c r="B357" s="174"/>
      <c r="C357" s="56"/>
      <c r="D357" s="63"/>
      <c r="E357" s="63"/>
      <c r="F357" s="63"/>
      <c r="G357" s="63"/>
      <c r="H357" s="63"/>
      <c r="I357" s="63"/>
      <c r="J357" s="78">
        <f t="shared" si="209"/>
        <v>0</v>
      </c>
      <c r="K357" s="63"/>
      <c r="L357" s="78"/>
      <c r="M357" s="63"/>
      <c r="N357" s="63"/>
      <c r="O357" s="63"/>
      <c r="P357" s="63"/>
      <c r="Q357" s="78">
        <f t="shared" si="208"/>
        <v>0</v>
      </c>
      <c r="R357" s="62"/>
      <c r="S357" s="78"/>
      <c r="T357" s="63"/>
      <c r="U357" s="62">
        <f t="shared" si="205"/>
        <v>0</v>
      </c>
      <c r="V357" s="78"/>
      <c r="W357" s="78"/>
      <c r="X357" s="63"/>
      <c r="Y357" s="63"/>
      <c r="Z357" s="64"/>
      <c r="AA357" s="65"/>
      <c r="AB357" s="65"/>
      <c r="AC357" s="65"/>
      <c r="AD357" s="65"/>
      <c r="AE357" s="67">
        <f t="shared" si="207"/>
        <v>0</v>
      </c>
      <c r="AF357" s="55"/>
      <c r="AG357" s="55"/>
      <c r="AH357" s="67">
        <f t="shared" si="204"/>
        <v>0</v>
      </c>
      <c r="AI357" s="66"/>
      <c r="AJ357" s="67"/>
      <c r="AK357" s="66" t="e">
        <f t="shared" si="203"/>
        <v>#DIV/0!</v>
      </c>
      <c r="AL357" s="55"/>
      <c r="AM357" s="55"/>
      <c r="AN357" s="55"/>
      <c r="AO357" s="67"/>
      <c r="AP357" s="66"/>
      <c r="AQ357" s="65"/>
      <c r="AR357" s="67">
        <f t="shared" si="199"/>
        <v>0</v>
      </c>
      <c r="AS357" s="65" t="e">
        <f t="shared" si="206"/>
        <v>#DIV/0!</v>
      </c>
      <c r="AT357" s="68"/>
      <c r="AU357" s="68"/>
      <c r="AV357" s="8"/>
      <c r="AW357" s="8"/>
      <c r="AX357" s="8"/>
      <c r="AY357" s="8"/>
      <c r="AZ357" s="8"/>
      <c r="BA357" s="8"/>
      <c r="BB357" s="8"/>
    </row>
    <row r="358" spans="1:54" ht="21" customHeight="1">
      <c r="A358" s="104" t="s">
        <v>505</v>
      </c>
      <c r="B358" s="174"/>
      <c r="C358" s="56" t="s">
        <v>870</v>
      </c>
      <c r="D358" s="63"/>
      <c r="E358" s="63"/>
      <c r="F358" s="63"/>
      <c r="G358" s="63"/>
      <c r="H358" s="177">
        <v>42528.5</v>
      </c>
      <c r="I358" s="63"/>
      <c r="J358" s="175">
        <f t="shared" si="209"/>
        <v>42528.5</v>
      </c>
      <c r="K358" s="63"/>
      <c r="L358" s="78"/>
      <c r="M358" s="63"/>
      <c r="N358" s="63">
        <v>39483.5</v>
      </c>
      <c r="O358" s="63">
        <v>3451</v>
      </c>
      <c r="P358" s="63"/>
      <c r="Q358" s="78">
        <f t="shared" si="208"/>
        <v>42934.5</v>
      </c>
      <c r="R358" s="62"/>
      <c r="S358" s="78"/>
      <c r="T358" s="63"/>
      <c r="U358" s="62">
        <f t="shared" si="205"/>
        <v>85463</v>
      </c>
      <c r="V358" s="78"/>
      <c r="W358" s="78"/>
      <c r="X358" s="63"/>
      <c r="Y358" s="63"/>
      <c r="Z358" s="64"/>
      <c r="AA358" s="65"/>
      <c r="AB358" s="65"/>
      <c r="AC358" s="65"/>
      <c r="AD358" s="65"/>
      <c r="AE358" s="67">
        <f t="shared" si="207"/>
        <v>0</v>
      </c>
      <c r="AF358" s="55"/>
      <c r="AG358" s="55"/>
      <c r="AH358" s="67">
        <f t="shared" si="204"/>
        <v>85463</v>
      </c>
      <c r="AI358" s="66"/>
      <c r="AJ358" s="67"/>
      <c r="AK358" s="66" t="e">
        <f t="shared" si="203"/>
        <v>#DIV/0!</v>
      </c>
      <c r="AL358" s="55"/>
      <c r="AM358" s="55"/>
      <c r="AN358" s="55"/>
      <c r="AO358" s="67"/>
      <c r="AP358" s="66"/>
      <c r="AQ358" s="65"/>
      <c r="AR358" s="67">
        <f t="shared" si="199"/>
        <v>85463</v>
      </c>
      <c r="AS358" s="65" t="e">
        <f t="shared" si="206"/>
        <v>#DIV/0!</v>
      </c>
      <c r="AT358" s="68"/>
      <c r="AU358" s="68"/>
      <c r="AV358" s="8"/>
      <c r="AW358" s="8"/>
      <c r="AX358" s="8"/>
      <c r="AY358" s="8"/>
      <c r="AZ358" s="8"/>
      <c r="BA358" s="8"/>
      <c r="BB358" s="8"/>
    </row>
    <row r="359" spans="1:54" ht="21" customHeight="1">
      <c r="A359" s="104" t="s">
        <v>506</v>
      </c>
      <c r="B359" s="174"/>
      <c r="C359" s="56" t="s">
        <v>870</v>
      </c>
      <c r="D359" s="63"/>
      <c r="E359" s="63"/>
      <c r="F359" s="63"/>
      <c r="G359" s="63"/>
      <c r="H359" s="177"/>
      <c r="I359" s="63"/>
      <c r="J359" s="175"/>
      <c r="K359" s="63"/>
      <c r="L359" s="78"/>
      <c r="M359" s="63"/>
      <c r="N359" s="63"/>
      <c r="O359" s="63"/>
      <c r="P359" s="63"/>
      <c r="Q359" s="78"/>
      <c r="R359" s="62"/>
      <c r="S359" s="78"/>
      <c r="T359" s="63"/>
      <c r="U359" s="62"/>
      <c r="V359" s="78"/>
      <c r="W359" s="78"/>
      <c r="X359" s="63"/>
      <c r="Y359" s="63"/>
      <c r="Z359" s="64"/>
      <c r="AA359" s="65"/>
      <c r="AB359" s="176">
        <v>4.2</v>
      </c>
      <c r="AC359" s="65"/>
      <c r="AD359" s="65"/>
      <c r="AE359" s="67">
        <f t="shared" si="207"/>
        <v>4.2</v>
      </c>
      <c r="AF359" s="55"/>
      <c r="AG359" s="55"/>
      <c r="AH359" s="67">
        <f t="shared" si="204"/>
        <v>4.2</v>
      </c>
      <c r="AI359" s="66"/>
      <c r="AJ359" s="67"/>
      <c r="AK359" s="66" t="e">
        <f t="shared" si="203"/>
        <v>#DIV/0!</v>
      </c>
      <c r="AL359" s="55"/>
      <c r="AM359" s="55"/>
      <c r="AN359" s="55"/>
      <c r="AO359" s="67"/>
      <c r="AP359" s="66"/>
      <c r="AQ359" s="65"/>
      <c r="AR359" s="67"/>
      <c r="AS359" s="65"/>
      <c r="AT359" s="68"/>
      <c r="AU359" s="68"/>
      <c r="AV359" s="8"/>
      <c r="AW359" s="8"/>
      <c r="AX359" s="8"/>
      <c r="AY359" s="8"/>
      <c r="AZ359" s="8"/>
      <c r="BA359" s="8"/>
      <c r="BB359" s="8"/>
    </row>
    <row r="360" spans="1:54" ht="24" customHeight="1">
      <c r="A360" s="104" t="s">
        <v>507</v>
      </c>
      <c r="B360" s="174"/>
      <c r="C360" s="56" t="s">
        <v>870</v>
      </c>
      <c r="D360" s="63"/>
      <c r="E360" s="63"/>
      <c r="F360" s="63"/>
      <c r="G360" s="63"/>
      <c r="H360" s="177">
        <v>58.3</v>
      </c>
      <c r="I360" s="63">
        <v>11.6</v>
      </c>
      <c r="J360" s="175">
        <f t="shared" si="209"/>
        <v>69.89999999999999</v>
      </c>
      <c r="K360" s="63"/>
      <c r="L360" s="78"/>
      <c r="M360" s="63"/>
      <c r="N360" s="63">
        <v>7.7</v>
      </c>
      <c r="O360" s="63">
        <v>142.3</v>
      </c>
      <c r="P360" s="63">
        <v>5.7</v>
      </c>
      <c r="Q360" s="78">
        <f t="shared" si="208"/>
        <v>155.7</v>
      </c>
      <c r="R360" s="62"/>
      <c r="S360" s="78"/>
      <c r="T360" s="63"/>
      <c r="U360" s="62">
        <f t="shared" si="205"/>
        <v>225.59999999999997</v>
      </c>
      <c r="V360" s="78"/>
      <c r="W360" s="78"/>
      <c r="X360" s="63"/>
      <c r="Y360" s="63"/>
      <c r="Z360" s="64"/>
      <c r="AA360" s="65"/>
      <c r="AB360" s="65">
        <v>7629.7</v>
      </c>
      <c r="AC360" s="65">
        <v>6.2</v>
      </c>
      <c r="AD360" s="65">
        <v>8.6</v>
      </c>
      <c r="AE360" s="67">
        <f t="shared" si="207"/>
        <v>7644.5</v>
      </c>
      <c r="AF360" s="55"/>
      <c r="AG360" s="55"/>
      <c r="AH360" s="67">
        <f t="shared" si="204"/>
        <v>7870.1</v>
      </c>
      <c r="AI360" s="66"/>
      <c r="AJ360" s="67"/>
      <c r="AK360" s="66" t="e">
        <f t="shared" si="203"/>
        <v>#DIV/0!</v>
      </c>
      <c r="AL360" s="55"/>
      <c r="AM360" s="55"/>
      <c r="AN360" s="55"/>
      <c r="AO360" s="67"/>
      <c r="AP360" s="66"/>
      <c r="AQ360" s="65"/>
      <c r="AR360" s="67">
        <f t="shared" si="199"/>
        <v>7870.1</v>
      </c>
      <c r="AS360" s="65" t="e">
        <f t="shared" si="206"/>
        <v>#DIV/0!</v>
      </c>
      <c r="AT360" s="68"/>
      <c r="AU360" s="68"/>
      <c r="AV360" s="8"/>
      <c r="AW360" s="8"/>
      <c r="AX360" s="8"/>
      <c r="AY360" s="8"/>
      <c r="AZ360" s="8"/>
      <c r="BA360" s="8"/>
      <c r="BB360" s="8"/>
    </row>
    <row r="361" spans="1:54" ht="20.25" customHeight="1">
      <c r="A361" s="104" t="s">
        <v>508</v>
      </c>
      <c r="B361" s="174"/>
      <c r="C361" s="56" t="s">
        <v>870</v>
      </c>
      <c r="D361" s="63"/>
      <c r="E361" s="63"/>
      <c r="F361" s="63"/>
      <c r="G361" s="63"/>
      <c r="H361" s="63">
        <v>20311.2</v>
      </c>
      <c r="I361" s="63"/>
      <c r="J361" s="78">
        <f t="shared" si="209"/>
        <v>20311.2</v>
      </c>
      <c r="K361" s="63"/>
      <c r="L361" s="78"/>
      <c r="M361" s="63"/>
      <c r="N361" s="63"/>
      <c r="O361" s="63"/>
      <c r="P361" s="63"/>
      <c r="Q361" s="78">
        <f t="shared" si="208"/>
        <v>0</v>
      </c>
      <c r="R361" s="62"/>
      <c r="S361" s="78"/>
      <c r="T361" s="63"/>
      <c r="U361" s="62">
        <f t="shared" si="205"/>
        <v>20311.2</v>
      </c>
      <c r="V361" s="78"/>
      <c r="W361" s="78"/>
      <c r="X361" s="63"/>
      <c r="Y361" s="63"/>
      <c r="Z361" s="64"/>
      <c r="AA361" s="65"/>
      <c r="AB361" s="65"/>
      <c r="AC361" s="65"/>
      <c r="AD361" s="65"/>
      <c r="AE361" s="67">
        <f t="shared" si="207"/>
        <v>0</v>
      </c>
      <c r="AF361" s="55"/>
      <c r="AG361" s="55"/>
      <c r="AH361" s="67">
        <f t="shared" si="204"/>
        <v>20311.2</v>
      </c>
      <c r="AI361" s="66"/>
      <c r="AJ361" s="67"/>
      <c r="AK361" s="66" t="e">
        <f t="shared" si="203"/>
        <v>#DIV/0!</v>
      </c>
      <c r="AL361" s="55"/>
      <c r="AM361" s="55"/>
      <c r="AN361" s="55"/>
      <c r="AO361" s="67">
        <f>AL361+AM361+AN361</f>
        <v>0</v>
      </c>
      <c r="AP361" s="66"/>
      <c r="AQ361" s="65"/>
      <c r="AR361" s="67">
        <f t="shared" si="199"/>
        <v>20311.2</v>
      </c>
      <c r="AS361" s="65" t="e">
        <f t="shared" si="206"/>
        <v>#DIV/0!</v>
      </c>
      <c r="AT361" s="68">
        <f aca="true" t="shared" si="210" ref="AT361:AT384">AR361/11</f>
        <v>1846.4727272727273</v>
      </c>
      <c r="AU361" s="68">
        <f aca="true" t="shared" si="211" ref="AU361:AU384">AT361+AR361</f>
        <v>22157.67272727273</v>
      </c>
      <c r="AV361" s="8"/>
      <c r="AW361" s="8"/>
      <c r="AX361" s="8"/>
      <c r="AY361" s="8"/>
      <c r="AZ361" s="8"/>
      <c r="BA361" s="8"/>
      <c r="BB361" s="8"/>
    </row>
    <row r="362" spans="1:54" ht="20.25" customHeight="1" hidden="1">
      <c r="A362" s="295" t="s">
        <v>509</v>
      </c>
      <c r="B362" s="264" t="s">
        <v>510</v>
      </c>
      <c r="C362" s="56" t="s">
        <v>869</v>
      </c>
      <c r="D362" s="63">
        <f>D364</f>
        <v>0</v>
      </c>
      <c r="E362" s="63">
        <f>E364</f>
        <v>777771.8</v>
      </c>
      <c r="F362" s="63">
        <f>F364</f>
        <v>0</v>
      </c>
      <c r="G362" s="63">
        <f>+G364+G363</f>
        <v>0</v>
      </c>
      <c r="H362" s="63">
        <f>+H364+H363</f>
        <v>0</v>
      </c>
      <c r="I362" s="63">
        <f>+I364+I363</f>
        <v>0</v>
      </c>
      <c r="J362" s="78">
        <f t="shared" si="209"/>
        <v>0</v>
      </c>
      <c r="K362" s="63"/>
      <c r="L362" s="78"/>
      <c r="M362" s="63"/>
      <c r="N362" s="63">
        <f>+N364+N363</f>
        <v>0</v>
      </c>
      <c r="O362" s="63">
        <f>+O364+O363</f>
        <v>0</v>
      </c>
      <c r="P362" s="63">
        <f>+P364+P363</f>
        <v>0</v>
      </c>
      <c r="Q362" s="78">
        <f t="shared" si="208"/>
        <v>0</v>
      </c>
      <c r="R362" s="63">
        <f>R364</f>
        <v>0</v>
      </c>
      <c r="S362" s="78" t="e">
        <f>Q362/R362*100</f>
        <v>#DIV/0!</v>
      </c>
      <c r="T362" s="63">
        <f>T367</f>
        <v>0</v>
      </c>
      <c r="U362" s="62">
        <f t="shared" si="205"/>
        <v>0</v>
      </c>
      <c r="V362" s="63">
        <f>V367</f>
        <v>0</v>
      </c>
      <c r="W362" s="63"/>
      <c r="X362" s="63"/>
      <c r="Y362" s="63"/>
      <c r="Z362" s="64" t="e">
        <f>U362/V362*100</f>
        <v>#DIV/0!</v>
      </c>
      <c r="AA362" s="65" t="e">
        <f>U362/F362*100</f>
        <v>#DIV/0!</v>
      </c>
      <c r="AB362" s="65">
        <f>+AB364+AB363</f>
        <v>0</v>
      </c>
      <c r="AC362" s="65">
        <f>+AC364+AC363</f>
        <v>0</v>
      </c>
      <c r="AD362" s="65">
        <f>+AD364+AD363</f>
        <v>0</v>
      </c>
      <c r="AE362" s="67">
        <f t="shared" si="207"/>
        <v>0</v>
      </c>
      <c r="AF362" s="65"/>
      <c r="AG362" s="135" t="e">
        <f>AE362/AF362*100</f>
        <v>#DIV/0!</v>
      </c>
      <c r="AH362" s="67">
        <f t="shared" si="204"/>
        <v>0</v>
      </c>
      <c r="AI362" s="66">
        <f t="shared" si="204"/>
        <v>0</v>
      </c>
      <c r="AJ362" s="67"/>
      <c r="AK362" s="66" t="e">
        <f t="shared" si="203"/>
        <v>#DIV/0!</v>
      </c>
      <c r="AL362" s="65">
        <f aca="true" t="shared" si="212" ref="AL362:AQ362">+AL364+AL363</f>
        <v>0</v>
      </c>
      <c r="AM362" s="65">
        <f t="shared" si="212"/>
        <v>0</v>
      </c>
      <c r="AN362" s="65">
        <f t="shared" si="212"/>
        <v>0</v>
      </c>
      <c r="AO362" s="65">
        <f t="shared" si="212"/>
        <v>0</v>
      </c>
      <c r="AP362" s="66">
        <f aca="true" t="shared" si="213" ref="AP362:AP371">F362-AI362</f>
        <v>0</v>
      </c>
      <c r="AQ362" s="65">
        <f t="shared" si="212"/>
        <v>0</v>
      </c>
      <c r="AR362" s="67">
        <f t="shared" si="199"/>
        <v>0</v>
      </c>
      <c r="AS362" s="65" t="e">
        <f t="shared" si="206"/>
        <v>#DIV/0!</v>
      </c>
      <c r="AT362" s="68">
        <f t="shared" si="210"/>
        <v>0</v>
      </c>
      <c r="AU362" s="68">
        <f t="shared" si="211"/>
        <v>0</v>
      </c>
      <c r="AV362" s="8"/>
      <c r="AW362" s="8"/>
      <c r="AX362" s="8"/>
      <c r="AY362" s="8"/>
      <c r="AZ362" s="8"/>
      <c r="BA362" s="8"/>
      <c r="BB362" s="8"/>
    </row>
    <row r="363" spans="1:54" ht="21" customHeight="1" hidden="1">
      <c r="A363" s="295"/>
      <c r="B363" s="326"/>
      <c r="C363" s="56" t="s">
        <v>870</v>
      </c>
      <c r="D363" s="63">
        <f aca="true" t="shared" si="214" ref="D363:I363">+D368+D375</f>
        <v>0</v>
      </c>
      <c r="E363" s="63">
        <f t="shared" si="214"/>
        <v>0</v>
      </c>
      <c r="F363" s="63">
        <f>+F368+F375</f>
        <v>0</v>
      </c>
      <c r="G363" s="63">
        <f t="shared" si="214"/>
        <v>0</v>
      </c>
      <c r="H363" s="63">
        <f t="shared" si="214"/>
        <v>0</v>
      </c>
      <c r="I363" s="63">
        <f t="shared" si="214"/>
        <v>0</v>
      </c>
      <c r="J363" s="78">
        <f t="shared" si="209"/>
        <v>0</v>
      </c>
      <c r="K363" s="63"/>
      <c r="L363" s="78"/>
      <c r="M363" s="63"/>
      <c r="N363" s="63">
        <f>+N368+N375</f>
        <v>0</v>
      </c>
      <c r="O363" s="63">
        <f>+O368+O375</f>
        <v>0</v>
      </c>
      <c r="P363" s="63">
        <f>+P368+P375</f>
        <v>0</v>
      </c>
      <c r="Q363" s="78">
        <f t="shared" si="208"/>
        <v>0</v>
      </c>
      <c r="R363" s="63"/>
      <c r="S363" s="78"/>
      <c r="T363" s="63"/>
      <c r="U363" s="62">
        <f t="shared" si="205"/>
        <v>0</v>
      </c>
      <c r="V363" s="63"/>
      <c r="W363" s="63"/>
      <c r="X363" s="63"/>
      <c r="Y363" s="63"/>
      <c r="Z363" s="64"/>
      <c r="AA363" s="65"/>
      <c r="AB363" s="65">
        <f>+AB368+AB375</f>
        <v>0</v>
      </c>
      <c r="AC363" s="65">
        <f>+AC368+AC375</f>
        <v>0</v>
      </c>
      <c r="AD363" s="65">
        <f>+AD368+AD375</f>
        <v>0</v>
      </c>
      <c r="AE363" s="67">
        <f t="shared" si="207"/>
        <v>0</v>
      </c>
      <c r="AF363" s="65">
        <f>+AF368+AF375</f>
        <v>0</v>
      </c>
      <c r="AG363" s="135"/>
      <c r="AH363" s="67">
        <f t="shared" si="204"/>
        <v>0</v>
      </c>
      <c r="AI363" s="66">
        <f t="shared" si="204"/>
        <v>0</v>
      </c>
      <c r="AJ363" s="67"/>
      <c r="AK363" s="66" t="e">
        <f t="shared" si="203"/>
        <v>#DIV/0!</v>
      </c>
      <c r="AL363" s="65">
        <f>+AL368+AL375</f>
        <v>0</v>
      </c>
      <c r="AM363" s="65">
        <f>+AM368+AM375</f>
        <v>0</v>
      </c>
      <c r="AN363" s="65">
        <f>+AN368+AN375</f>
        <v>0</v>
      </c>
      <c r="AO363" s="65">
        <f>+AO368+AO375</f>
        <v>0</v>
      </c>
      <c r="AP363" s="66">
        <f t="shared" si="213"/>
        <v>0</v>
      </c>
      <c r="AQ363" s="65"/>
      <c r="AR363" s="67">
        <f t="shared" si="199"/>
        <v>0</v>
      </c>
      <c r="AS363" s="65" t="e">
        <f t="shared" si="206"/>
        <v>#DIV/0!</v>
      </c>
      <c r="AT363" s="68">
        <f t="shared" si="210"/>
        <v>0</v>
      </c>
      <c r="AU363" s="68">
        <f t="shared" si="211"/>
        <v>0</v>
      </c>
      <c r="AV363" s="8"/>
      <c r="AW363" s="8"/>
      <c r="AX363" s="8"/>
      <c r="AY363" s="8"/>
      <c r="AZ363" s="8"/>
      <c r="BA363" s="8"/>
      <c r="BB363" s="8"/>
    </row>
    <row r="364" spans="1:54" ht="18.75" customHeight="1" hidden="1">
      <c r="A364" s="295"/>
      <c r="B364" s="326"/>
      <c r="C364" s="150" t="s">
        <v>871</v>
      </c>
      <c r="D364" s="70">
        <f aca="true" t="shared" si="215" ref="D364:K364">+D367+D376</f>
        <v>0</v>
      </c>
      <c r="E364" s="70">
        <f>+E367+E376</f>
        <v>777771.8</v>
      </c>
      <c r="F364" s="70">
        <f>+F367+F376</f>
        <v>0</v>
      </c>
      <c r="G364" s="70">
        <f t="shared" si="215"/>
        <v>0</v>
      </c>
      <c r="H364" s="70">
        <f t="shared" si="215"/>
        <v>0</v>
      </c>
      <c r="I364" s="70">
        <f t="shared" si="215"/>
        <v>0</v>
      </c>
      <c r="J364" s="78">
        <f t="shared" si="209"/>
        <v>0</v>
      </c>
      <c r="K364" s="70">
        <f t="shared" si="215"/>
        <v>0</v>
      </c>
      <c r="L364" s="86" t="e">
        <f>J364/K364*100</f>
        <v>#DIV/0!</v>
      </c>
      <c r="M364" s="63"/>
      <c r="N364" s="70">
        <f>+N367+N376</f>
        <v>0</v>
      </c>
      <c r="O364" s="70">
        <f>+O367+O376</f>
        <v>0</v>
      </c>
      <c r="P364" s="70">
        <f>+P367+P376</f>
        <v>0</v>
      </c>
      <c r="Q364" s="78">
        <f t="shared" si="208"/>
        <v>0</v>
      </c>
      <c r="R364" s="70">
        <f>+R367+R376</f>
        <v>0</v>
      </c>
      <c r="S364" s="78" t="e">
        <f>Q364/R364*100</f>
        <v>#DIV/0!</v>
      </c>
      <c r="T364" s="70">
        <f>+T367+T376</f>
        <v>0</v>
      </c>
      <c r="U364" s="62">
        <f t="shared" si="205"/>
        <v>0</v>
      </c>
      <c r="V364" s="86">
        <f>K364+R364</f>
        <v>0</v>
      </c>
      <c r="W364" s="70"/>
      <c r="X364" s="70" t="e">
        <f>U364/V364*100</f>
        <v>#DIV/0!</v>
      </c>
      <c r="Y364" s="70" t="e">
        <f>U364/D364*100</f>
        <v>#DIV/0!</v>
      </c>
      <c r="Z364" s="64" t="e">
        <f>U364/V364*100</f>
        <v>#DIV/0!</v>
      </c>
      <c r="AA364" s="64" t="e">
        <f>U364/F364*100</f>
        <v>#DIV/0!</v>
      </c>
      <c r="AB364" s="64">
        <f>+AB367+AB376+AB365</f>
        <v>0</v>
      </c>
      <c r="AC364" s="64">
        <f>+AC367+AC376+AC365</f>
        <v>0</v>
      </c>
      <c r="AD364" s="64">
        <f>+AD367+AD376+AD365</f>
        <v>0</v>
      </c>
      <c r="AE364" s="67">
        <f t="shared" si="207"/>
        <v>0</v>
      </c>
      <c r="AF364" s="64">
        <f>+AF367+AF376</f>
        <v>0</v>
      </c>
      <c r="AG364" s="137" t="e">
        <f>AE364/AF364*100</f>
        <v>#DIV/0!</v>
      </c>
      <c r="AH364" s="67">
        <f t="shared" si="204"/>
        <v>0</v>
      </c>
      <c r="AI364" s="73">
        <f t="shared" si="204"/>
        <v>0</v>
      </c>
      <c r="AJ364" s="72" t="e">
        <f>AH364/AI364*100</f>
        <v>#DIV/0!</v>
      </c>
      <c r="AK364" s="66" t="e">
        <f t="shared" si="203"/>
        <v>#DIV/0!</v>
      </c>
      <c r="AL364" s="64">
        <f>+AL367+AL376+AL365</f>
        <v>0</v>
      </c>
      <c r="AM364" s="64">
        <f>+AM367+AM376+AM365</f>
        <v>0</v>
      </c>
      <c r="AN364" s="64">
        <f>+AN367+AN376+AN365</f>
        <v>0</v>
      </c>
      <c r="AO364" s="64">
        <f>+AO367+AO376+AO365</f>
        <v>0</v>
      </c>
      <c r="AP364" s="73">
        <f t="shared" si="213"/>
        <v>0</v>
      </c>
      <c r="AQ364" s="64"/>
      <c r="AR364" s="72">
        <f t="shared" si="199"/>
        <v>0</v>
      </c>
      <c r="AS364" s="65" t="e">
        <f t="shared" si="206"/>
        <v>#DIV/0!</v>
      </c>
      <c r="AT364" s="68">
        <f t="shared" si="210"/>
        <v>0</v>
      </c>
      <c r="AU364" s="68">
        <f t="shared" si="211"/>
        <v>0</v>
      </c>
      <c r="AV364" s="8"/>
      <c r="AW364" s="8"/>
      <c r="AX364" s="8"/>
      <c r="AY364" s="8"/>
      <c r="AZ364" s="8"/>
      <c r="BA364" s="8"/>
      <c r="BB364" s="8"/>
    </row>
    <row r="365" spans="1:54" ht="49.5" customHeight="1" hidden="1">
      <c r="A365" s="61" t="s">
        <v>511</v>
      </c>
      <c r="B365" s="186" t="s">
        <v>512</v>
      </c>
      <c r="C365" s="56" t="s">
        <v>871</v>
      </c>
      <c r="D365" s="63"/>
      <c r="E365" s="63"/>
      <c r="F365" s="63"/>
      <c r="G365" s="63"/>
      <c r="H365" s="63"/>
      <c r="I365" s="63"/>
      <c r="J365" s="78">
        <f t="shared" si="209"/>
        <v>0</v>
      </c>
      <c r="K365" s="63"/>
      <c r="L365" s="78"/>
      <c r="M365" s="63"/>
      <c r="N365" s="63"/>
      <c r="O365" s="63"/>
      <c r="P365" s="63">
        <f>P366</f>
        <v>0</v>
      </c>
      <c r="Q365" s="78">
        <f t="shared" si="208"/>
        <v>0</v>
      </c>
      <c r="R365" s="63"/>
      <c r="S365" s="78"/>
      <c r="T365" s="63"/>
      <c r="U365" s="62">
        <f t="shared" si="205"/>
        <v>0</v>
      </c>
      <c r="V365" s="78"/>
      <c r="W365" s="78"/>
      <c r="X365" s="63"/>
      <c r="Y365" s="63"/>
      <c r="Z365" s="64"/>
      <c r="AA365" s="65"/>
      <c r="AB365" s="65">
        <f>AB366</f>
        <v>0</v>
      </c>
      <c r="AC365" s="65">
        <f>AC366</f>
        <v>0</v>
      </c>
      <c r="AD365" s="65">
        <f>AD366</f>
        <v>0</v>
      </c>
      <c r="AE365" s="67">
        <f t="shared" si="207"/>
        <v>0</v>
      </c>
      <c r="AF365" s="65"/>
      <c r="AG365" s="135"/>
      <c r="AH365" s="67">
        <f t="shared" si="204"/>
        <v>0</v>
      </c>
      <c r="AI365" s="66">
        <f t="shared" si="204"/>
        <v>0</v>
      </c>
      <c r="AJ365" s="67"/>
      <c r="AK365" s="66" t="e">
        <f t="shared" si="203"/>
        <v>#DIV/0!</v>
      </c>
      <c r="AL365" s="65">
        <f>AL366</f>
        <v>0</v>
      </c>
      <c r="AM365" s="65">
        <f>AM366</f>
        <v>0</v>
      </c>
      <c r="AN365" s="65">
        <f>AN366</f>
        <v>0</v>
      </c>
      <c r="AO365" s="65">
        <f>AO366</f>
        <v>0</v>
      </c>
      <c r="AP365" s="66">
        <f t="shared" si="213"/>
        <v>0</v>
      </c>
      <c r="AQ365" s="65"/>
      <c r="AR365" s="67">
        <f t="shared" si="199"/>
        <v>0</v>
      </c>
      <c r="AS365" s="65" t="e">
        <f t="shared" si="206"/>
        <v>#DIV/0!</v>
      </c>
      <c r="AT365" s="68">
        <f t="shared" si="210"/>
        <v>0</v>
      </c>
      <c r="AU365" s="68">
        <f t="shared" si="211"/>
        <v>0</v>
      </c>
      <c r="AV365" s="8"/>
      <c r="AW365" s="8"/>
      <c r="AX365" s="8"/>
      <c r="AY365" s="8"/>
      <c r="AZ365" s="8"/>
      <c r="BA365" s="8"/>
      <c r="BB365" s="8"/>
    </row>
    <row r="366" spans="1:54" ht="20.25" customHeight="1" hidden="1">
      <c r="A366" s="61" t="s">
        <v>513</v>
      </c>
      <c r="B366" s="187" t="s">
        <v>514</v>
      </c>
      <c r="C366" s="56" t="s">
        <v>871</v>
      </c>
      <c r="D366" s="63"/>
      <c r="E366" s="63"/>
      <c r="F366" s="63"/>
      <c r="G366" s="63"/>
      <c r="H366" s="63"/>
      <c r="I366" s="63"/>
      <c r="J366" s="78">
        <f t="shared" si="209"/>
        <v>0</v>
      </c>
      <c r="K366" s="63"/>
      <c r="L366" s="78"/>
      <c r="M366" s="63"/>
      <c r="N366" s="63"/>
      <c r="O366" s="63"/>
      <c r="P366" s="63"/>
      <c r="Q366" s="78">
        <f t="shared" si="208"/>
        <v>0</v>
      </c>
      <c r="R366" s="63"/>
      <c r="S366" s="78" t="e">
        <f>Q366/R366*100</f>
        <v>#DIV/0!</v>
      </c>
      <c r="T366" s="63"/>
      <c r="U366" s="62">
        <f t="shared" si="205"/>
        <v>0</v>
      </c>
      <c r="V366" s="78"/>
      <c r="W366" s="78"/>
      <c r="X366" s="63"/>
      <c r="Y366" s="63"/>
      <c r="Z366" s="64" t="e">
        <f>U366/V366*100</f>
        <v>#DIV/0!</v>
      </c>
      <c r="AA366" s="65" t="e">
        <f>U366/F366*100</f>
        <v>#DIV/0!</v>
      </c>
      <c r="AB366" s="65"/>
      <c r="AC366" s="65"/>
      <c r="AD366" s="65"/>
      <c r="AE366" s="67">
        <f t="shared" si="207"/>
        <v>0</v>
      </c>
      <c r="AF366" s="65"/>
      <c r="AG366" s="135"/>
      <c r="AH366" s="67">
        <f t="shared" si="204"/>
        <v>0</v>
      </c>
      <c r="AI366" s="66">
        <f t="shared" si="204"/>
        <v>0</v>
      </c>
      <c r="AJ366" s="67" t="e">
        <f>AH366/AI366*100</f>
        <v>#DIV/0!</v>
      </c>
      <c r="AK366" s="66" t="e">
        <f t="shared" si="203"/>
        <v>#DIV/0!</v>
      </c>
      <c r="AL366" s="65"/>
      <c r="AM366" s="65"/>
      <c r="AN366" s="65"/>
      <c r="AO366" s="67">
        <f>AL366+AM366+AN366</f>
        <v>0</v>
      </c>
      <c r="AP366" s="66">
        <f t="shared" si="213"/>
        <v>0</v>
      </c>
      <c r="AQ366" s="65"/>
      <c r="AR366" s="67">
        <f t="shared" si="199"/>
        <v>0</v>
      </c>
      <c r="AS366" s="65" t="e">
        <f t="shared" si="206"/>
        <v>#DIV/0!</v>
      </c>
      <c r="AT366" s="68">
        <f t="shared" si="210"/>
        <v>0</v>
      </c>
      <c r="AU366" s="68">
        <f t="shared" si="211"/>
        <v>0</v>
      </c>
      <c r="AV366" s="8"/>
      <c r="AW366" s="8"/>
      <c r="AX366" s="8"/>
      <c r="AY366" s="8"/>
      <c r="AZ366" s="8"/>
      <c r="BA366" s="8"/>
      <c r="BB366" s="8"/>
    </row>
    <row r="367" spans="1:54" ht="15.75" customHeight="1" hidden="1">
      <c r="A367" s="295" t="s">
        <v>515</v>
      </c>
      <c r="B367" s="327" t="s">
        <v>516</v>
      </c>
      <c r="C367" s="56" t="s">
        <v>871</v>
      </c>
      <c r="D367" s="63">
        <f>+D369</f>
        <v>0</v>
      </c>
      <c r="E367" s="63">
        <f>+E369</f>
        <v>317186.8</v>
      </c>
      <c r="F367" s="63">
        <f>+F369</f>
        <v>0</v>
      </c>
      <c r="G367" s="63">
        <f>G369+G374</f>
        <v>0</v>
      </c>
      <c r="H367" s="63">
        <f>H369+H374</f>
        <v>0</v>
      </c>
      <c r="I367" s="63">
        <f>I369+I374</f>
        <v>0</v>
      </c>
      <c r="J367" s="78">
        <f t="shared" si="209"/>
        <v>0</v>
      </c>
      <c r="K367" s="63">
        <f>+K369</f>
        <v>0</v>
      </c>
      <c r="L367" s="63" t="e">
        <f>J367/K367*100</f>
        <v>#DIV/0!</v>
      </c>
      <c r="M367" s="63"/>
      <c r="N367" s="63">
        <f>N369+N374</f>
        <v>0</v>
      </c>
      <c r="O367" s="63">
        <f>O369+O374</f>
        <v>0</v>
      </c>
      <c r="P367" s="63">
        <f>P369+P374</f>
        <v>0</v>
      </c>
      <c r="Q367" s="78">
        <f t="shared" si="208"/>
        <v>0</v>
      </c>
      <c r="R367" s="63">
        <f>+R369</f>
        <v>0</v>
      </c>
      <c r="S367" s="78" t="e">
        <f>Q367/R367*100</f>
        <v>#DIV/0!</v>
      </c>
      <c r="T367" s="63">
        <f>+T369</f>
        <v>0</v>
      </c>
      <c r="U367" s="62">
        <f t="shared" si="205"/>
        <v>0</v>
      </c>
      <c r="V367" s="63">
        <f>+V369</f>
        <v>0</v>
      </c>
      <c r="W367" s="63"/>
      <c r="X367" s="63" t="e">
        <f>U367/V367*100</f>
        <v>#DIV/0!</v>
      </c>
      <c r="Y367" s="63" t="e">
        <f>U367/D367*100</f>
        <v>#DIV/0!</v>
      </c>
      <c r="Z367" s="64" t="e">
        <f>U367/V367*100</f>
        <v>#DIV/0!</v>
      </c>
      <c r="AA367" s="65" t="e">
        <f>U367/F367*100</f>
        <v>#DIV/0!</v>
      </c>
      <c r="AB367" s="65">
        <f>AB369+AB374</f>
        <v>0</v>
      </c>
      <c r="AC367" s="65">
        <f>AC369+AC374</f>
        <v>0</v>
      </c>
      <c r="AD367" s="65">
        <f>AD369+AD374</f>
        <v>0</v>
      </c>
      <c r="AE367" s="67">
        <f t="shared" si="207"/>
        <v>0</v>
      </c>
      <c r="AF367" s="65">
        <f>+AF369</f>
        <v>0</v>
      </c>
      <c r="AG367" s="65" t="e">
        <f>AE367/AF367*100</f>
        <v>#DIV/0!</v>
      </c>
      <c r="AH367" s="67">
        <f t="shared" si="204"/>
        <v>0</v>
      </c>
      <c r="AI367" s="66">
        <f t="shared" si="204"/>
        <v>0</v>
      </c>
      <c r="AJ367" s="67" t="e">
        <f>AH367/AI367*100</f>
        <v>#DIV/0!</v>
      </c>
      <c r="AK367" s="66" t="e">
        <f t="shared" si="203"/>
        <v>#DIV/0!</v>
      </c>
      <c r="AL367" s="65">
        <f>AL369+AL374</f>
        <v>0</v>
      </c>
      <c r="AM367" s="65">
        <f>AM369+AM374</f>
        <v>0</v>
      </c>
      <c r="AN367" s="65">
        <f>AN369+AN374</f>
        <v>0</v>
      </c>
      <c r="AO367" s="65">
        <f>AO369+AO374</f>
        <v>0</v>
      </c>
      <c r="AP367" s="66">
        <f t="shared" si="213"/>
        <v>0</v>
      </c>
      <c r="AQ367" s="65" t="e">
        <f>AO367/AP367*100</f>
        <v>#DIV/0!</v>
      </c>
      <c r="AR367" s="67">
        <f t="shared" si="199"/>
        <v>0</v>
      </c>
      <c r="AS367" s="65" t="e">
        <f t="shared" si="206"/>
        <v>#DIV/0!</v>
      </c>
      <c r="AT367" s="68">
        <f t="shared" si="210"/>
        <v>0</v>
      </c>
      <c r="AU367" s="68">
        <f t="shared" si="211"/>
        <v>0</v>
      </c>
      <c r="AV367" s="8"/>
      <c r="AW367" s="8"/>
      <c r="AX367" s="8"/>
      <c r="AY367" s="8"/>
      <c r="AZ367" s="8"/>
      <c r="BA367" s="8"/>
      <c r="BB367" s="8"/>
    </row>
    <row r="368" spans="1:54" ht="15.75" customHeight="1" hidden="1">
      <c r="A368" s="295"/>
      <c r="B368" s="327"/>
      <c r="C368" s="56" t="s">
        <v>870</v>
      </c>
      <c r="D368" s="63"/>
      <c r="E368" s="63"/>
      <c r="F368" s="63"/>
      <c r="G368" s="63">
        <f>G370+G373</f>
        <v>0</v>
      </c>
      <c r="H368" s="63">
        <f>H370+H373</f>
        <v>0</v>
      </c>
      <c r="I368" s="63">
        <f>I370+I373</f>
        <v>0</v>
      </c>
      <c r="J368" s="78">
        <f t="shared" si="209"/>
        <v>0</v>
      </c>
      <c r="K368" s="63"/>
      <c r="L368" s="63"/>
      <c r="M368" s="63"/>
      <c r="N368" s="63">
        <f>N370+N373</f>
        <v>0</v>
      </c>
      <c r="O368" s="63">
        <f>O370+O373</f>
        <v>0</v>
      </c>
      <c r="P368" s="63">
        <f>P370+P373</f>
        <v>0</v>
      </c>
      <c r="Q368" s="78">
        <f t="shared" si="208"/>
        <v>0</v>
      </c>
      <c r="R368" s="63">
        <f>R370+R373</f>
        <v>0</v>
      </c>
      <c r="S368" s="78"/>
      <c r="T368" s="63">
        <f>T370+T373</f>
        <v>0</v>
      </c>
      <c r="U368" s="62">
        <f t="shared" si="205"/>
        <v>0</v>
      </c>
      <c r="V368" s="63"/>
      <c r="W368" s="63"/>
      <c r="X368" s="63"/>
      <c r="Y368" s="63"/>
      <c r="Z368" s="64"/>
      <c r="AA368" s="65"/>
      <c r="AB368" s="65">
        <f>AB370+AB373</f>
        <v>0</v>
      </c>
      <c r="AC368" s="65">
        <f>AC370+AC373</f>
        <v>0</v>
      </c>
      <c r="AD368" s="65">
        <f>AD370+AD373</f>
        <v>0</v>
      </c>
      <c r="AE368" s="67">
        <f t="shared" si="207"/>
        <v>0</v>
      </c>
      <c r="AF368" s="65"/>
      <c r="AG368" s="65"/>
      <c r="AH368" s="67">
        <f t="shared" si="204"/>
        <v>0</v>
      </c>
      <c r="AI368" s="66">
        <f t="shared" si="204"/>
        <v>0</v>
      </c>
      <c r="AJ368" s="67"/>
      <c r="AK368" s="66" t="e">
        <f t="shared" si="203"/>
        <v>#DIV/0!</v>
      </c>
      <c r="AL368" s="65">
        <f>AL370+AL373</f>
        <v>0</v>
      </c>
      <c r="AM368" s="65">
        <f>AM370+AM373</f>
        <v>0</v>
      </c>
      <c r="AN368" s="65">
        <f>AN370+AN373</f>
        <v>0</v>
      </c>
      <c r="AO368" s="65">
        <f>AO370+AO373</f>
        <v>0</v>
      </c>
      <c r="AP368" s="66">
        <f t="shared" si="213"/>
        <v>0</v>
      </c>
      <c r="AQ368" s="65"/>
      <c r="AR368" s="67">
        <f t="shared" si="199"/>
        <v>0</v>
      </c>
      <c r="AS368" s="65" t="e">
        <f t="shared" si="206"/>
        <v>#DIV/0!</v>
      </c>
      <c r="AT368" s="68">
        <f t="shared" si="210"/>
        <v>0</v>
      </c>
      <c r="AU368" s="68">
        <f t="shared" si="211"/>
        <v>0</v>
      </c>
      <c r="AV368" s="8"/>
      <c r="AW368" s="8"/>
      <c r="AX368" s="8"/>
      <c r="AY368" s="8"/>
      <c r="AZ368" s="8"/>
      <c r="BA368" s="8"/>
      <c r="BB368" s="8"/>
    </row>
    <row r="369" spans="1:54" ht="15.75" customHeight="1" hidden="1">
      <c r="A369" s="104" t="s">
        <v>517</v>
      </c>
      <c r="B369" s="188" t="s">
        <v>518</v>
      </c>
      <c r="C369" s="56" t="s">
        <v>871</v>
      </c>
      <c r="D369" s="63">
        <f aca="true" t="shared" si="216" ref="D369:K369">+D371</f>
        <v>0</v>
      </c>
      <c r="E369" s="63">
        <f t="shared" si="216"/>
        <v>317186.8</v>
      </c>
      <c r="F369" s="63">
        <f>+F371</f>
        <v>0</v>
      </c>
      <c r="G369" s="63">
        <f t="shared" si="216"/>
        <v>0</v>
      </c>
      <c r="H369" s="63">
        <f>+H371</f>
        <v>0</v>
      </c>
      <c r="I369" s="63">
        <f>+I371+I372</f>
        <v>0</v>
      </c>
      <c r="J369" s="78">
        <f t="shared" si="209"/>
        <v>0</v>
      </c>
      <c r="K369" s="63">
        <f t="shared" si="216"/>
        <v>0</v>
      </c>
      <c r="L369" s="63" t="e">
        <f>J369/K369*100</f>
        <v>#DIV/0!</v>
      </c>
      <c r="M369" s="63"/>
      <c r="N369" s="63">
        <f>+N371+N372</f>
        <v>0</v>
      </c>
      <c r="O369" s="63">
        <f>+O371+O372</f>
        <v>0</v>
      </c>
      <c r="P369" s="63">
        <f>+P371+P372</f>
        <v>0</v>
      </c>
      <c r="Q369" s="78">
        <f t="shared" si="208"/>
        <v>0</v>
      </c>
      <c r="R369" s="63">
        <f>+R371</f>
        <v>0</v>
      </c>
      <c r="S369" s="78" t="e">
        <f>Q369/R369*100</f>
        <v>#DIV/0!</v>
      </c>
      <c r="T369" s="63">
        <f>+T371</f>
        <v>0</v>
      </c>
      <c r="U369" s="62">
        <f t="shared" si="205"/>
        <v>0</v>
      </c>
      <c r="V369" s="63">
        <f>+V371</f>
        <v>0</v>
      </c>
      <c r="W369" s="63"/>
      <c r="X369" s="63" t="e">
        <f>U369/V369*100</f>
        <v>#DIV/0!</v>
      </c>
      <c r="Y369" s="63" t="e">
        <f>U369/D369*100</f>
        <v>#DIV/0!</v>
      </c>
      <c r="Z369" s="64" t="e">
        <f>U369/V369*100</f>
        <v>#DIV/0!</v>
      </c>
      <c r="AA369" s="65" t="e">
        <f>U369/F369*100</f>
        <v>#DIV/0!</v>
      </c>
      <c r="AB369" s="65">
        <f>+AB371+AB372</f>
        <v>0</v>
      </c>
      <c r="AC369" s="65">
        <f>+AC371+AC372</f>
        <v>0</v>
      </c>
      <c r="AD369" s="65">
        <f>+AD371+AD372</f>
        <v>0</v>
      </c>
      <c r="AE369" s="67">
        <f t="shared" si="207"/>
        <v>0</v>
      </c>
      <c r="AF369" s="65">
        <f>+AF371</f>
        <v>0</v>
      </c>
      <c r="AG369" s="66" t="e">
        <f>AE369/AF369*100</f>
        <v>#DIV/0!</v>
      </c>
      <c r="AH369" s="67">
        <f t="shared" si="204"/>
        <v>0</v>
      </c>
      <c r="AI369" s="66">
        <f t="shared" si="204"/>
        <v>0</v>
      </c>
      <c r="AJ369" s="67" t="e">
        <f>AH369/AI369*100</f>
        <v>#DIV/0!</v>
      </c>
      <c r="AK369" s="66" t="e">
        <f t="shared" si="203"/>
        <v>#DIV/0!</v>
      </c>
      <c r="AL369" s="65">
        <f>+AL371+AL372</f>
        <v>0</v>
      </c>
      <c r="AM369" s="65">
        <f>+AM371+AM372</f>
        <v>0</v>
      </c>
      <c r="AN369" s="65">
        <f>+AN371</f>
        <v>0</v>
      </c>
      <c r="AO369" s="65">
        <f>+AO371+AO372</f>
        <v>0</v>
      </c>
      <c r="AP369" s="66">
        <f t="shared" si="213"/>
        <v>0</v>
      </c>
      <c r="AQ369" s="65" t="e">
        <f>AO369/AP369*100</f>
        <v>#DIV/0!</v>
      </c>
      <c r="AR369" s="67">
        <f t="shared" si="199"/>
        <v>0</v>
      </c>
      <c r="AS369" s="65" t="e">
        <f t="shared" si="206"/>
        <v>#DIV/0!</v>
      </c>
      <c r="AT369" s="68">
        <f t="shared" si="210"/>
        <v>0</v>
      </c>
      <c r="AU369" s="68">
        <f t="shared" si="211"/>
        <v>0</v>
      </c>
      <c r="AV369" s="8"/>
      <c r="AW369" s="8"/>
      <c r="AX369" s="8"/>
      <c r="AY369" s="8"/>
      <c r="AZ369" s="8"/>
      <c r="BA369" s="8"/>
      <c r="BB369" s="8"/>
    </row>
    <row r="370" spans="1:54" ht="41.25" customHeight="1" hidden="1">
      <c r="A370" s="104" t="s">
        <v>519</v>
      </c>
      <c r="B370" s="138" t="s">
        <v>520</v>
      </c>
      <c r="C370" s="56" t="s">
        <v>870</v>
      </c>
      <c r="D370" s="63"/>
      <c r="E370" s="63"/>
      <c r="F370" s="63"/>
      <c r="G370" s="63"/>
      <c r="H370" s="63"/>
      <c r="I370" s="63"/>
      <c r="J370" s="78">
        <f t="shared" si="209"/>
        <v>0</v>
      </c>
      <c r="K370" s="63"/>
      <c r="L370" s="62"/>
      <c r="M370" s="63"/>
      <c r="N370" s="63"/>
      <c r="O370" s="63"/>
      <c r="P370" s="63"/>
      <c r="Q370" s="78">
        <f t="shared" si="208"/>
        <v>0</v>
      </c>
      <c r="R370" s="63"/>
      <c r="S370" s="78"/>
      <c r="T370" s="63"/>
      <c r="U370" s="62">
        <f t="shared" si="205"/>
        <v>0</v>
      </c>
      <c r="V370" s="63"/>
      <c r="W370" s="63"/>
      <c r="X370" s="63"/>
      <c r="Y370" s="63"/>
      <c r="Z370" s="64"/>
      <c r="AA370" s="65"/>
      <c r="AB370" s="65"/>
      <c r="AC370" s="65"/>
      <c r="AD370" s="65"/>
      <c r="AE370" s="67">
        <f t="shared" si="207"/>
        <v>0</v>
      </c>
      <c r="AF370" s="65"/>
      <c r="AG370" s="66"/>
      <c r="AH370" s="67">
        <f t="shared" si="204"/>
        <v>0</v>
      </c>
      <c r="AI370" s="66">
        <f t="shared" si="204"/>
        <v>0</v>
      </c>
      <c r="AJ370" s="67"/>
      <c r="AK370" s="66" t="e">
        <f t="shared" si="203"/>
        <v>#DIV/0!</v>
      </c>
      <c r="AL370" s="65"/>
      <c r="AM370" s="65"/>
      <c r="AN370" s="65"/>
      <c r="AO370" s="67">
        <f>AL370+AM370+AN370</f>
        <v>0</v>
      </c>
      <c r="AP370" s="66">
        <f t="shared" si="213"/>
        <v>0</v>
      </c>
      <c r="AQ370" s="65"/>
      <c r="AR370" s="67">
        <f t="shared" si="199"/>
        <v>0</v>
      </c>
      <c r="AS370" s="65" t="e">
        <f t="shared" si="206"/>
        <v>#DIV/0!</v>
      </c>
      <c r="AT370" s="68">
        <f t="shared" si="210"/>
        <v>0</v>
      </c>
      <c r="AU370" s="68">
        <f t="shared" si="211"/>
        <v>0</v>
      </c>
      <c r="AV370" s="8"/>
      <c r="AW370" s="8"/>
      <c r="AX370" s="8"/>
      <c r="AY370" s="8"/>
      <c r="AZ370" s="8"/>
      <c r="BA370" s="8"/>
      <c r="BB370" s="8"/>
    </row>
    <row r="371" spans="1:54" ht="39.75" customHeight="1" hidden="1">
      <c r="A371" s="131" t="s">
        <v>521</v>
      </c>
      <c r="B371" s="189" t="s">
        <v>522</v>
      </c>
      <c r="C371" s="56" t="s">
        <v>392</v>
      </c>
      <c r="D371" s="79"/>
      <c r="E371" s="79">
        <v>317186.8</v>
      </c>
      <c r="F371" s="79"/>
      <c r="G371" s="63"/>
      <c r="H371" s="62"/>
      <c r="I371" s="62"/>
      <c r="J371" s="78">
        <f t="shared" si="209"/>
        <v>0</v>
      </c>
      <c r="K371" s="63"/>
      <c r="L371" s="63" t="e">
        <f>J371/K371*100</f>
        <v>#DIV/0!</v>
      </c>
      <c r="M371" s="63"/>
      <c r="N371" s="62"/>
      <c r="O371" s="62"/>
      <c r="P371" s="62"/>
      <c r="Q371" s="78">
        <f t="shared" si="208"/>
        <v>0</v>
      </c>
      <c r="R371" s="62"/>
      <c r="S371" s="78" t="e">
        <f>Q371/R371*100</f>
        <v>#DIV/0!</v>
      </c>
      <c r="T371" s="63"/>
      <c r="U371" s="62">
        <f t="shared" si="205"/>
        <v>0</v>
      </c>
      <c r="V371" s="78">
        <f>K371+R371</f>
        <v>0</v>
      </c>
      <c r="W371" s="78"/>
      <c r="X371" s="63" t="e">
        <f>U371/V371*100</f>
        <v>#DIV/0!</v>
      </c>
      <c r="Y371" s="63" t="e">
        <f>U371/D371*100</f>
        <v>#DIV/0!</v>
      </c>
      <c r="Z371" s="64" t="e">
        <f>U371/V371*100</f>
        <v>#DIV/0!</v>
      </c>
      <c r="AA371" s="65" t="e">
        <f>U371/F371*100</f>
        <v>#DIV/0!</v>
      </c>
      <c r="AB371" s="55"/>
      <c r="AC371" s="55"/>
      <c r="AD371" s="55"/>
      <c r="AE371" s="67">
        <f t="shared" si="207"/>
        <v>0</v>
      </c>
      <c r="AF371" s="55"/>
      <c r="AG371" s="66" t="e">
        <f>AE371/AF371*100</f>
        <v>#DIV/0!</v>
      </c>
      <c r="AH371" s="67">
        <f t="shared" si="204"/>
        <v>0</v>
      </c>
      <c r="AI371" s="66">
        <f t="shared" si="204"/>
        <v>0</v>
      </c>
      <c r="AJ371" s="67" t="e">
        <f>AH371/AI371*100</f>
        <v>#DIV/0!</v>
      </c>
      <c r="AK371" s="66" t="e">
        <f t="shared" si="203"/>
        <v>#DIV/0!</v>
      </c>
      <c r="AL371" s="55"/>
      <c r="AM371" s="55"/>
      <c r="AN371" s="55"/>
      <c r="AO371" s="67">
        <f>AL371+AM371+AN371</f>
        <v>0</v>
      </c>
      <c r="AP371" s="66">
        <f t="shared" si="213"/>
        <v>0</v>
      </c>
      <c r="AQ371" s="65" t="e">
        <f>AO371/AP371*100</f>
        <v>#DIV/0!</v>
      </c>
      <c r="AR371" s="67">
        <f t="shared" si="199"/>
        <v>0</v>
      </c>
      <c r="AS371" s="65" t="e">
        <f t="shared" si="206"/>
        <v>#DIV/0!</v>
      </c>
      <c r="AT371" s="68">
        <f t="shared" si="210"/>
        <v>0</v>
      </c>
      <c r="AU371" s="68">
        <f t="shared" si="211"/>
        <v>0</v>
      </c>
      <c r="AV371" s="8"/>
      <c r="AW371" s="8"/>
      <c r="AX371" s="8"/>
      <c r="AY371" s="8"/>
      <c r="AZ371" s="8"/>
      <c r="BA371" s="8"/>
      <c r="BB371" s="8"/>
    </row>
    <row r="372" spans="1:54" ht="51" customHeight="1" hidden="1">
      <c r="A372" s="131" t="s">
        <v>523</v>
      </c>
      <c r="B372" s="189" t="s">
        <v>524</v>
      </c>
      <c r="C372" s="56" t="s">
        <v>871</v>
      </c>
      <c r="D372" s="79"/>
      <c r="E372" s="79"/>
      <c r="F372" s="79"/>
      <c r="G372" s="63"/>
      <c r="H372" s="62"/>
      <c r="I372" s="62"/>
      <c r="J372" s="78">
        <f t="shared" si="209"/>
        <v>0</v>
      </c>
      <c r="K372" s="63"/>
      <c r="L372" s="63"/>
      <c r="M372" s="63"/>
      <c r="N372" s="62"/>
      <c r="O372" s="62"/>
      <c r="P372" s="62"/>
      <c r="Q372" s="78">
        <f t="shared" si="208"/>
        <v>0</v>
      </c>
      <c r="R372" s="62"/>
      <c r="S372" s="78"/>
      <c r="T372" s="63"/>
      <c r="U372" s="62">
        <f t="shared" si="205"/>
        <v>0</v>
      </c>
      <c r="V372" s="78"/>
      <c r="W372" s="78"/>
      <c r="X372" s="63"/>
      <c r="Y372" s="63"/>
      <c r="Z372" s="64"/>
      <c r="AA372" s="65"/>
      <c r="AB372" s="55"/>
      <c r="AC372" s="55"/>
      <c r="AD372" s="55"/>
      <c r="AE372" s="67">
        <f t="shared" si="207"/>
        <v>0</v>
      </c>
      <c r="AF372" s="55"/>
      <c r="AG372" s="66"/>
      <c r="AH372" s="67">
        <f t="shared" si="204"/>
        <v>0</v>
      </c>
      <c r="AI372" s="66"/>
      <c r="AJ372" s="67"/>
      <c r="AK372" s="66" t="e">
        <f t="shared" si="203"/>
        <v>#DIV/0!</v>
      </c>
      <c r="AL372" s="55"/>
      <c r="AM372" s="55"/>
      <c r="AN372" s="55"/>
      <c r="AO372" s="67">
        <f>AL372+AM372+AN372</f>
        <v>0</v>
      </c>
      <c r="AP372" s="66"/>
      <c r="AQ372" s="65"/>
      <c r="AR372" s="67">
        <f t="shared" si="199"/>
        <v>0</v>
      </c>
      <c r="AS372" s="65" t="e">
        <f t="shared" si="206"/>
        <v>#DIV/0!</v>
      </c>
      <c r="AT372" s="68">
        <f t="shared" si="210"/>
        <v>0</v>
      </c>
      <c r="AU372" s="68">
        <f t="shared" si="211"/>
        <v>0</v>
      </c>
      <c r="AV372" s="8"/>
      <c r="AW372" s="8"/>
      <c r="AX372" s="8"/>
      <c r="AY372" s="8"/>
      <c r="AZ372" s="8"/>
      <c r="BA372" s="8"/>
      <c r="BB372" s="8"/>
    </row>
    <row r="373" spans="1:54" ht="18.75" customHeight="1" hidden="1">
      <c r="A373" s="104" t="s">
        <v>525</v>
      </c>
      <c r="B373" s="138" t="s">
        <v>526</v>
      </c>
      <c r="C373" s="56" t="s">
        <v>870</v>
      </c>
      <c r="D373" s="63"/>
      <c r="E373" s="63"/>
      <c r="F373" s="63"/>
      <c r="G373" s="63"/>
      <c r="H373" s="62"/>
      <c r="I373" s="62"/>
      <c r="J373" s="78">
        <f t="shared" si="209"/>
        <v>0</v>
      </c>
      <c r="K373" s="63"/>
      <c r="L373" s="63"/>
      <c r="M373" s="63"/>
      <c r="N373" s="62"/>
      <c r="O373" s="62"/>
      <c r="P373" s="62"/>
      <c r="Q373" s="78">
        <f t="shared" si="208"/>
        <v>0</v>
      </c>
      <c r="R373" s="62"/>
      <c r="S373" s="78"/>
      <c r="T373" s="63"/>
      <c r="U373" s="62">
        <f t="shared" si="205"/>
        <v>0</v>
      </c>
      <c r="V373" s="78"/>
      <c r="W373" s="78"/>
      <c r="X373" s="63"/>
      <c r="Y373" s="63"/>
      <c r="Z373" s="64"/>
      <c r="AA373" s="65"/>
      <c r="AB373" s="55"/>
      <c r="AC373" s="55"/>
      <c r="AD373" s="55"/>
      <c r="AE373" s="67">
        <f t="shared" si="207"/>
        <v>0</v>
      </c>
      <c r="AF373" s="55"/>
      <c r="AG373" s="66"/>
      <c r="AH373" s="67">
        <f t="shared" si="204"/>
        <v>0</v>
      </c>
      <c r="AI373" s="66">
        <f>V373+AF373</f>
        <v>0</v>
      </c>
      <c r="AJ373" s="67"/>
      <c r="AK373" s="66" t="e">
        <f t="shared" si="203"/>
        <v>#DIV/0!</v>
      </c>
      <c r="AL373" s="55"/>
      <c r="AM373" s="55"/>
      <c r="AN373" s="55">
        <v>0</v>
      </c>
      <c r="AO373" s="67">
        <f>AL373+AM373+AN373</f>
        <v>0</v>
      </c>
      <c r="AP373" s="66">
        <f aca="true" t="shared" si="217" ref="AP373:AP384">F373-AI373</f>
        <v>0</v>
      </c>
      <c r="AQ373" s="65"/>
      <c r="AR373" s="67">
        <f t="shared" si="199"/>
        <v>0</v>
      </c>
      <c r="AS373" s="65" t="e">
        <f t="shared" si="206"/>
        <v>#DIV/0!</v>
      </c>
      <c r="AT373" s="68">
        <f t="shared" si="210"/>
        <v>0</v>
      </c>
      <c r="AU373" s="68">
        <f t="shared" si="211"/>
        <v>0</v>
      </c>
      <c r="AV373" s="8"/>
      <c r="AW373" s="8"/>
      <c r="AX373" s="8"/>
      <c r="AY373" s="8"/>
      <c r="AZ373" s="8"/>
      <c r="BA373" s="8"/>
      <c r="BB373" s="8"/>
    </row>
    <row r="374" spans="1:54" ht="39.75" customHeight="1" hidden="1">
      <c r="A374" s="104" t="s">
        <v>527</v>
      </c>
      <c r="B374" s="138" t="s">
        <v>528</v>
      </c>
      <c r="C374" s="56" t="s">
        <v>392</v>
      </c>
      <c r="D374" s="63"/>
      <c r="E374" s="63"/>
      <c r="F374" s="63"/>
      <c r="G374" s="63"/>
      <c r="H374" s="62"/>
      <c r="I374" s="62"/>
      <c r="J374" s="78">
        <f t="shared" si="209"/>
        <v>0</v>
      </c>
      <c r="K374" s="63"/>
      <c r="L374" s="63"/>
      <c r="M374" s="63"/>
      <c r="N374" s="62"/>
      <c r="O374" s="62"/>
      <c r="P374" s="62"/>
      <c r="Q374" s="78">
        <f t="shared" si="208"/>
        <v>0</v>
      </c>
      <c r="R374" s="62"/>
      <c r="S374" s="78"/>
      <c r="T374" s="63"/>
      <c r="U374" s="62">
        <f t="shared" si="205"/>
        <v>0</v>
      </c>
      <c r="V374" s="78"/>
      <c r="W374" s="78"/>
      <c r="X374" s="63"/>
      <c r="Y374" s="63"/>
      <c r="Z374" s="64"/>
      <c r="AA374" s="65"/>
      <c r="AB374" s="55"/>
      <c r="AC374" s="55"/>
      <c r="AD374" s="55"/>
      <c r="AE374" s="67">
        <f t="shared" si="207"/>
        <v>0</v>
      </c>
      <c r="AF374" s="55"/>
      <c r="AG374" s="66"/>
      <c r="AH374" s="67">
        <f t="shared" si="204"/>
        <v>0</v>
      </c>
      <c r="AI374" s="66">
        <f>V374+AF374</f>
        <v>0</v>
      </c>
      <c r="AJ374" s="67"/>
      <c r="AK374" s="66" t="e">
        <f t="shared" si="203"/>
        <v>#DIV/0!</v>
      </c>
      <c r="AL374" s="55"/>
      <c r="AM374" s="55"/>
      <c r="AN374" s="55"/>
      <c r="AO374" s="67">
        <f>AL374+AM374+AN374</f>
        <v>0</v>
      </c>
      <c r="AP374" s="66">
        <f t="shared" si="217"/>
        <v>0</v>
      </c>
      <c r="AQ374" s="65"/>
      <c r="AR374" s="67">
        <f t="shared" si="199"/>
        <v>0</v>
      </c>
      <c r="AS374" s="65" t="e">
        <f t="shared" si="206"/>
        <v>#DIV/0!</v>
      </c>
      <c r="AT374" s="68">
        <f t="shared" si="210"/>
        <v>0</v>
      </c>
      <c r="AU374" s="68">
        <f t="shared" si="211"/>
        <v>0</v>
      </c>
      <c r="AV374" s="8"/>
      <c r="AW374" s="8"/>
      <c r="AX374" s="8"/>
      <c r="AY374" s="8"/>
      <c r="AZ374" s="8"/>
      <c r="BA374" s="8"/>
      <c r="BB374" s="8"/>
    </row>
    <row r="375" spans="1:54" ht="27.75" customHeight="1" hidden="1">
      <c r="A375" s="295" t="s">
        <v>529</v>
      </c>
      <c r="B375" s="324" t="s">
        <v>530</v>
      </c>
      <c r="C375" s="56" t="s">
        <v>870</v>
      </c>
      <c r="D375" s="63"/>
      <c r="E375" s="63"/>
      <c r="F375" s="63"/>
      <c r="G375" s="62">
        <f aca="true" t="shared" si="218" ref="G375:I376">+G379+G377</f>
        <v>0</v>
      </c>
      <c r="H375" s="62">
        <f t="shared" si="218"/>
        <v>0</v>
      </c>
      <c r="I375" s="62">
        <f t="shared" si="218"/>
        <v>0</v>
      </c>
      <c r="J375" s="78">
        <f t="shared" si="209"/>
        <v>0</v>
      </c>
      <c r="K375" s="63"/>
      <c r="L375" s="63"/>
      <c r="M375" s="63"/>
      <c r="N375" s="62">
        <f>+N379+N377+N383</f>
        <v>0</v>
      </c>
      <c r="O375" s="62">
        <f>+O379+O377+O383</f>
        <v>0</v>
      </c>
      <c r="P375" s="62">
        <f>+P379+P377+P383</f>
        <v>0</v>
      </c>
      <c r="Q375" s="78">
        <f t="shared" si="208"/>
        <v>0</v>
      </c>
      <c r="R375" s="62"/>
      <c r="S375" s="78"/>
      <c r="T375" s="63"/>
      <c r="U375" s="62">
        <f t="shared" si="205"/>
        <v>0</v>
      </c>
      <c r="V375" s="63"/>
      <c r="W375" s="63"/>
      <c r="X375" s="63"/>
      <c r="Y375" s="78"/>
      <c r="Z375" s="64"/>
      <c r="AA375" s="65"/>
      <c r="AB375" s="55">
        <f>+AB379+AB377+AB383</f>
        <v>0</v>
      </c>
      <c r="AC375" s="55">
        <f>+AC379+AC377+AC383</f>
        <v>0</v>
      </c>
      <c r="AD375" s="55">
        <f>+AD379+AD377+AD383</f>
        <v>0</v>
      </c>
      <c r="AE375" s="67">
        <f t="shared" si="207"/>
        <v>0</v>
      </c>
      <c r="AF375" s="65"/>
      <c r="AG375" s="66"/>
      <c r="AH375" s="67">
        <f t="shared" si="204"/>
        <v>0</v>
      </c>
      <c r="AI375" s="66">
        <f t="shared" si="204"/>
        <v>0</v>
      </c>
      <c r="AJ375" s="67"/>
      <c r="AK375" s="66" t="e">
        <f t="shared" si="203"/>
        <v>#DIV/0!</v>
      </c>
      <c r="AL375" s="55">
        <f>+AL379+AL377+AL383</f>
        <v>0</v>
      </c>
      <c r="AM375" s="55">
        <f>+AM379+AM377+AM383</f>
        <v>0</v>
      </c>
      <c r="AN375" s="55">
        <f>+AN379+AN377+AN383</f>
        <v>0</v>
      </c>
      <c r="AO375" s="55">
        <f>+AO379+AO377+AO383</f>
        <v>0</v>
      </c>
      <c r="AP375" s="66">
        <f t="shared" si="217"/>
        <v>0</v>
      </c>
      <c r="AQ375" s="65"/>
      <c r="AR375" s="67">
        <f t="shared" si="199"/>
        <v>0</v>
      </c>
      <c r="AS375" s="65" t="e">
        <f t="shared" si="206"/>
        <v>#DIV/0!</v>
      </c>
      <c r="AT375" s="68">
        <f t="shared" si="210"/>
        <v>0</v>
      </c>
      <c r="AU375" s="68">
        <f t="shared" si="211"/>
        <v>0</v>
      </c>
      <c r="AV375" s="8"/>
      <c r="AW375" s="8"/>
      <c r="AX375" s="8"/>
      <c r="AY375" s="8"/>
      <c r="AZ375" s="8"/>
      <c r="BA375" s="8"/>
      <c r="BB375" s="8"/>
    </row>
    <row r="376" spans="1:54" ht="35.25" customHeight="1" hidden="1">
      <c r="A376" s="295"/>
      <c r="B376" s="324"/>
      <c r="C376" s="19" t="s">
        <v>871</v>
      </c>
      <c r="D376" s="63">
        <f>+D380</f>
        <v>0</v>
      </c>
      <c r="E376" s="63">
        <f>+E380</f>
        <v>460585</v>
      </c>
      <c r="F376" s="63">
        <f>+F380</f>
        <v>0</v>
      </c>
      <c r="G376" s="62">
        <f t="shared" si="218"/>
        <v>0</v>
      </c>
      <c r="H376" s="62">
        <f t="shared" si="218"/>
        <v>0</v>
      </c>
      <c r="I376" s="62">
        <f t="shared" si="218"/>
        <v>0</v>
      </c>
      <c r="J376" s="78">
        <f t="shared" si="209"/>
        <v>0</v>
      </c>
      <c r="K376" s="62">
        <f>+K380</f>
        <v>0</v>
      </c>
      <c r="L376" s="63" t="e">
        <f>J376/K376*100</f>
        <v>#DIV/0!</v>
      </c>
      <c r="M376" s="63"/>
      <c r="N376" s="62">
        <f>+N380+N378</f>
        <v>0</v>
      </c>
      <c r="O376" s="62">
        <f aca="true" t="shared" si="219" ref="O376:T376">+O380+O378</f>
        <v>0</v>
      </c>
      <c r="P376" s="62">
        <f t="shared" si="219"/>
        <v>0</v>
      </c>
      <c r="Q376" s="78">
        <f t="shared" si="208"/>
        <v>0</v>
      </c>
      <c r="R376" s="62">
        <f t="shared" si="219"/>
        <v>0</v>
      </c>
      <c r="S376" s="78" t="e">
        <f>Q376/R376*100</f>
        <v>#DIV/0!</v>
      </c>
      <c r="T376" s="62">
        <f t="shared" si="219"/>
        <v>0</v>
      </c>
      <c r="U376" s="62">
        <f t="shared" si="205"/>
        <v>0</v>
      </c>
      <c r="V376" s="62">
        <f>+V380</f>
        <v>0</v>
      </c>
      <c r="W376" s="62"/>
      <c r="X376" s="63"/>
      <c r="Y376" s="78"/>
      <c r="Z376" s="64" t="e">
        <f>U376/V376*100</f>
        <v>#DIV/0!</v>
      </c>
      <c r="AA376" s="65" t="e">
        <f>U376/F376*100</f>
        <v>#DIV/0!</v>
      </c>
      <c r="AB376" s="66">
        <f>+AB380+AB378</f>
        <v>0</v>
      </c>
      <c r="AC376" s="66">
        <f>+AC380+AC378</f>
        <v>0</v>
      </c>
      <c r="AD376" s="66">
        <f>+AD380+AD378</f>
        <v>0</v>
      </c>
      <c r="AE376" s="67">
        <f t="shared" si="207"/>
        <v>0</v>
      </c>
      <c r="AF376" s="66">
        <f>+AF380+AF378</f>
        <v>0</v>
      </c>
      <c r="AG376" s="66" t="e">
        <f>AE376/AF376*100</f>
        <v>#DIV/0!</v>
      </c>
      <c r="AH376" s="67">
        <f t="shared" si="204"/>
        <v>0</v>
      </c>
      <c r="AI376" s="66">
        <f t="shared" si="204"/>
        <v>0</v>
      </c>
      <c r="AJ376" s="67" t="e">
        <f>AH376/AI376*100</f>
        <v>#DIV/0!</v>
      </c>
      <c r="AK376" s="66" t="e">
        <f t="shared" si="203"/>
        <v>#DIV/0!</v>
      </c>
      <c r="AL376" s="66">
        <f>+AL380+AL378</f>
        <v>0</v>
      </c>
      <c r="AM376" s="66">
        <f>+AM380+AM378</f>
        <v>0</v>
      </c>
      <c r="AN376" s="66">
        <f>+AN380+AN378</f>
        <v>0</v>
      </c>
      <c r="AO376" s="66">
        <f>+AO380+AO378</f>
        <v>0</v>
      </c>
      <c r="AP376" s="66">
        <f t="shared" si="217"/>
        <v>0</v>
      </c>
      <c r="AQ376" s="65"/>
      <c r="AR376" s="67">
        <f t="shared" si="199"/>
        <v>0</v>
      </c>
      <c r="AS376" s="65" t="e">
        <f t="shared" si="206"/>
        <v>#DIV/0!</v>
      </c>
      <c r="AT376" s="68">
        <f t="shared" si="210"/>
        <v>0</v>
      </c>
      <c r="AU376" s="68">
        <f t="shared" si="211"/>
        <v>0</v>
      </c>
      <c r="AV376" s="8"/>
      <c r="AW376" s="8"/>
      <c r="AX376" s="8"/>
      <c r="AY376" s="8"/>
      <c r="AZ376" s="8"/>
      <c r="BA376" s="8"/>
      <c r="BB376" s="8"/>
    </row>
    <row r="377" spans="1:54" ht="29.25" customHeight="1" hidden="1">
      <c r="A377" s="104" t="s">
        <v>531</v>
      </c>
      <c r="B377" s="138" t="s">
        <v>532</v>
      </c>
      <c r="C377" s="56" t="s">
        <v>870</v>
      </c>
      <c r="D377" s="63"/>
      <c r="E377" s="63"/>
      <c r="F377" s="63"/>
      <c r="G377" s="62"/>
      <c r="H377" s="63"/>
      <c r="I377" s="63"/>
      <c r="J377" s="78">
        <f t="shared" si="209"/>
        <v>0</v>
      </c>
      <c r="K377" s="63"/>
      <c r="L377" s="63"/>
      <c r="M377" s="63"/>
      <c r="N377" s="78"/>
      <c r="O377" s="78"/>
      <c r="P377" s="78"/>
      <c r="Q377" s="78">
        <f t="shared" si="208"/>
        <v>0</v>
      </c>
      <c r="R377" s="63"/>
      <c r="S377" s="78"/>
      <c r="T377" s="63"/>
      <c r="U377" s="62">
        <f t="shared" si="205"/>
        <v>0</v>
      </c>
      <c r="V377" s="63"/>
      <c r="W377" s="63"/>
      <c r="X377" s="63"/>
      <c r="Y377" s="78"/>
      <c r="Z377" s="64"/>
      <c r="AA377" s="65"/>
      <c r="AB377" s="65"/>
      <c r="AC377" s="65"/>
      <c r="AD377" s="65"/>
      <c r="AE377" s="67">
        <f t="shared" si="207"/>
        <v>0</v>
      </c>
      <c r="AF377" s="65"/>
      <c r="AG377" s="66"/>
      <c r="AH377" s="67">
        <f t="shared" si="204"/>
        <v>0</v>
      </c>
      <c r="AI377" s="66">
        <f t="shared" si="204"/>
        <v>0</v>
      </c>
      <c r="AJ377" s="67"/>
      <c r="AK377" s="66" t="e">
        <f t="shared" si="203"/>
        <v>#DIV/0!</v>
      </c>
      <c r="AL377" s="65"/>
      <c r="AM377" s="65"/>
      <c r="AN377" s="65"/>
      <c r="AO377" s="67">
        <f aca="true" t="shared" si="220" ref="AO377:AO383">AL377+AM377+AN377</f>
        <v>0</v>
      </c>
      <c r="AP377" s="66">
        <f t="shared" si="217"/>
        <v>0</v>
      </c>
      <c r="AQ377" s="65"/>
      <c r="AR377" s="67">
        <f t="shared" si="199"/>
        <v>0</v>
      </c>
      <c r="AS377" s="65" t="e">
        <f t="shared" si="206"/>
        <v>#DIV/0!</v>
      </c>
      <c r="AT377" s="68">
        <f t="shared" si="210"/>
        <v>0</v>
      </c>
      <c r="AU377" s="68">
        <f t="shared" si="211"/>
        <v>0</v>
      </c>
      <c r="AV377" s="8"/>
      <c r="AW377" s="8"/>
      <c r="AX377" s="8"/>
      <c r="AY377" s="8"/>
      <c r="AZ377" s="8"/>
      <c r="BA377" s="8"/>
      <c r="BB377" s="8"/>
    </row>
    <row r="378" spans="1:54" ht="41.25" customHeight="1" hidden="1">
      <c r="A378" s="104" t="s">
        <v>533</v>
      </c>
      <c r="B378" s="138" t="s">
        <v>534</v>
      </c>
      <c r="C378" s="19" t="s">
        <v>871</v>
      </c>
      <c r="D378" s="63"/>
      <c r="E378" s="63"/>
      <c r="F378" s="63"/>
      <c r="G378" s="62"/>
      <c r="H378" s="63"/>
      <c r="I378" s="63"/>
      <c r="J378" s="78">
        <f t="shared" si="209"/>
        <v>0</v>
      </c>
      <c r="K378" s="63"/>
      <c r="L378" s="63"/>
      <c r="M378" s="63"/>
      <c r="N378" s="78"/>
      <c r="O378" s="78"/>
      <c r="P378" s="78"/>
      <c r="Q378" s="78">
        <f t="shared" si="208"/>
        <v>0</v>
      </c>
      <c r="R378" s="63"/>
      <c r="S378" s="78"/>
      <c r="T378" s="63"/>
      <c r="U378" s="62">
        <f t="shared" si="205"/>
        <v>0</v>
      </c>
      <c r="V378" s="63"/>
      <c r="W378" s="63"/>
      <c r="X378" s="63"/>
      <c r="Y378" s="78"/>
      <c r="Z378" s="64"/>
      <c r="AA378" s="65"/>
      <c r="AB378" s="65"/>
      <c r="AC378" s="65"/>
      <c r="AD378" s="65"/>
      <c r="AE378" s="67">
        <f t="shared" si="207"/>
        <v>0</v>
      </c>
      <c r="AF378" s="65"/>
      <c r="AG378" s="66"/>
      <c r="AH378" s="67">
        <f t="shared" si="204"/>
        <v>0</v>
      </c>
      <c r="AI378" s="66">
        <f t="shared" si="204"/>
        <v>0</v>
      </c>
      <c r="AJ378" s="67"/>
      <c r="AK378" s="66" t="e">
        <f t="shared" si="203"/>
        <v>#DIV/0!</v>
      </c>
      <c r="AL378" s="65"/>
      <c r="AM378" s="65"/>
      <c r="AN378" s="65"/>
      <c r="AO378" s="67">
        <f t="shared" si="220"/>
        <v>0</v>
      </c>
      <c r="AP378" s="66">
        <f t="shared" si="217"/>
        <v>0</v>
      </c>
      <c r="AQ378" s="65"/>
      <c r="AR378" s="67">
        <f t="shared" si="199"/>
        <v>0</v>
      </c>
      <c r="AS378" s="65" t="e">
        <f t="shared" si="206"/>
        <v>#DIV/0!</v>
      </c>
      <c r="AT378" s="68">
        <f t="shared" si="210"/>
        <v>0</v>
      </c>
      <c r="AU378" s="68">
        <f t="shared" si="211"/>
        <v>0</v>
      </c>
      <c r="AV378" s="8"/>
      <c r="AW378" s="8"/>
      <c r="AX378" s="8"/>
      <c r="AY378" s="8"/>
      <c r="AZ378" s="8"/>
      <c r="BA378" s="8"/>
      <c r="BB378" s="8"/>
    </row>
    <row r="379" spans="1:54" ht="26.25" hidden="1">
      <c r="A379" s="104" t="s">
        <v>535</v>
      </c>
      <c r="B379" s="138" t="s">
        <v>536</v>
      </c>
      <c r="C379" s="56" t="s">
        <v>870</v>
      </c>
      <c r="D379" s="63"/>
      <c r="E379" s="63"/>
      <c r="F379" s="63"/>
      <c r="G379" s="63"/>
      <c r="H379" s="63"/>
      <c r="I379" s="63"/>
      <c r="J379" s="78">
        <f t="shared" si="209"/>
        <v>0</v>
      </c>
      <c r="K379" s="63"/>
      <c r="L379" s="63"/>
      <c r="M379" s="63"/>
      <c r="N379" s="63"/>
      <c r="O379" s="63"/>
      <c r="P379" s="63"/>
      <c r="Q379" s="78">
        <f t="shared" si="208"/>
        <v>0</v>
      </c>
      <c r="R379" s="63"/>
      <c r="S379" s="78"/>
      <c r="T379" s="63"/>
      <c r="U379" s="62">
        <f t="shared" si="205"/>
        <v>0</v>
      </c>
      <c r="V379" s="63"/>
      <c r="W379" s="63"/>
      <c r="X379" s="63"/>
      <c r="Y379" s="78"/>
      <c r="Z379" s="64"/>
      <c r="AA379" s="65"/>
      <c r="AB379" s="65"/>
      <c r="AC379" s="65"/>
      <c r="AD379" s="65"/>
      <c r="AE379" s="67">
        <f t="shared" si="207"/>
        <v>0</v>
      </c>
      <c r="AF379" s="65"/>
      <c r="AG379" s="66"/>
      <c r="AH379" s="67">
        <f t="shared" si="204"/>
        <v>0</v>
      </c>
      <c r="AI379" s="66">
        <f t="shared" si="204"/>
        <v>0</v>
      </c>
      <c r="AJ379" s="67"/>
      <c r="AK379" s="66" t="e">
        <f t="shared" si="203"/>
        <v>#DIV/0!</v>
      </c>
      <c r="AL379" s="65"/>
      <c r="AM379" s="65"/>
      <c r="AN379" s="65"/>
      <c r="AO379" s="67">
        <f t="shared" si="220"/>
        <v>0</v>
      </c>
      <c r="AP379" s="66">
        <f t="shared" si="217"/>
        <v>0</v>
      </c>
      <c r="AQ379" s="65"/>
      <c r="AR379" s="67">
        <f t="shared" si="199"/>
        <v>0</v>
      </c>
      <c r="AS379" s="65" t="e">
        <f t="shared" si="206"/>
        <v>#DIV/0!</v>
      </c>
      <c r="AT379" s="68">
        <f t="shared" si="210"/>
        <v>0</v>
      </c>
      <c r="AU379" s="68">
        <f t="shared" si="211"/>
        <v>0</v>
      </c>
      <c r="AV379" s="8"/>
      <c r="AW379" s="8"/>
      <c r="AX379" s="8"/>
      <c r="AY379" s="8"/>
      <c r="AZ379" s="8"/>
      <c r="BA379" s="8"/>
      <c r="BB379" s="8"/>
    </row>
    <row r="380" spans="1:54" ht="41.25" customHeight="1" hidden="1">
      <c r="A380" s="131" t="s">
        <v>537</v>
      </c>
      <c r="B380" s="189" t="s">
        <v>538</v>
      </c>
      <c r="C380" s="19" t="s">
        <v>392</v>
      </c>
      <c r="D380" s="79">
        <f aca="true" t="shared" si="221" ref="D380:K380">D381+D382</f>
        <v>0</v>
      </c>
      <c r="E380" s="79">
        <f t="shared" si="221"/>
        <v>460585</v>
      </c>
      <c r="F380" s="79">
        <f>F381+F382</f>
        <v>0</v>
      </c>
      <c r="G380" s="63">
        <f t="shared" si="221"/>
        <v>0</v>
      </c>
      <c r="H380" s="63">
        <f t="shared" si="221"/>
        <v>0</v>
      </c>
      <c r="I380" s="63">
        <f t="shared" si="221"/>
        <v>0</v>
      </c>
      <c r="J380" s="78">
        <f t="shared" si="209"/>
        <v>0</v>
      </c>
      <c r="K380" s="63">
        <f t="shared" si="221"/>
        <v>0</v>
      </c>
      <c r="L380" s="63" t="e">
        <f aca="true" t="shared" si="222" ref="L380:L390">J380/K380*100</f>
        <v>#DIV/0!</v>
      </c>
      <c r="M380" s="63"/>
      <c r="N380" s="79">
        <f aca="true" t="shared" si="223" ref="N380:T380">N381+N382</f>
        <v>0</v>
      </c>
      <c r="O380" s="79">
        <f t="shared" si="223"/>
        <v>0</v>
      </c>
      <c r="P380" s="79">
        <f t="shared" si="223"/>
        <v>0</v>
      </c>
      <c r="Q380" s="78">
        <f t="shared" si="208"/>
        <v>0</v>
      </c>
      <c r="R380" s="79">
        <f t="shared" si="223"/>
        <v>0</v>
      </c>
      <c r="S380" s="78" t="e">
        <f>Q380/R380*100</f>
        <v>#DIV/0!</v>
      </c>
      <c r="T380" s="79">
        <f t="shared" si="223"/>
        <v>0</v>
      </c>
      <c r="U380" s="62">
        <f t="shared" si="205"/>
        <v>0</v>
      </c>
      <c r="V380" s="78">
        <f t="shared" si="205"/>
        <v>0</v>
      </c>
      <c r="W380" s="78"/>
      <c r="X380" s="63"/>
      <c r="Y380" s="78"/>
      <c r="Z380" s="64" t="e">
        <f aca="true" t="shared" si="224" ref="Z380:Z390">U380/V380*100</f>
        <v>#DIV/0!</v>
      </c>
      <c r="AA380" s="65" t="e">
        <f aca="true" t="shared" si="225" ref="AA380:AA390">U380/F380*100</f>
        <v>#DIV/0!</v>
      </c>
      <c r="AB380" s="190">
        <f>AB381+AB382</f>
        <v>0</v>
      </c>
      <c r="AC380" s="190">
        <f>AC381+AC382</f>
        <v>0</v>
      </c>
      <c r="AD380" s="190">
        <f>AD381+AD382</f>
        <v>0</v>
      </c>
      <c r="AE380" s="67">
        <f t="shared" si="207"/>
        <v>0</v>
      </c>
      <c r="AF380" s="190">
        <f>AF381+AF382</f>
        <v>0</v>
      </c>
      <c r="AG380" s="66" t="e">
        <f>AE380/AF380*100</f>
        <v>#DIV/0!</v>
      </c>
      <c r="AH380" s="67">
        <f t="shared" si="204"/>
        <v>0</v>
      </c>
      <c r="AI380" s="66">
        <f t="shared" si="204"/>
        <v>0</v>
      </c>
      <c r="AJ380" s="67" t="e">
        <f aca="true" t="shared" si="226" ref="AJ380:AJ395">AH380/AI380*100</f>
        <v>#DIV/0!</v>
      </c>
      <c r="AK380" s="66" t="e">
        <f t="shared" si="203"/>
        <v>#DIV/0!</v>
      </c>
      <c r="AL380" s="190">
        <f>AL381+AL382</f>
        <v>0</v>
      </c>
      <c r="AM380" s="190">
        <f>AM381+AM382</f>
        <v>0</v>
      </c>
      <c r="AN380" s="190">
        <f>AN381+AN382</f>
        <v>0</v>
      </c>
      <c r="AO380" s="190">
        <f>AO381+AO382</f>
        <v>0</v>
      </c>
      <c r="AP380" s="66">
        <f t="shared" si="217"/>
        <v>0</v>
      </c>
      <c r="AQ380" s="65"/>
      <c r="AR380" s="67">
        <f t="shared" si="199"/>
        <v>0</v>
      </c>
      <c r="AS380" s="65" t="e">
        <f t="shared" si="206"/>
        <v>#DIV/0!</v>
      </c>
      <c r="AT380" s="68">
        <f t="shared" si="210"/>
        <v>0</v>
      </c>
      <c r="AU380" s="68">
        <f t="shared" si="211"/>
        <v>0</v>
      </c>
      <c r="AV380" s="8"/>
      <c r="AW380" s="8"/>
      <c r="AX380" s="8"/>
      <c r="AY380" s="8"/>
      <c r="AZ380" s="8"/>
      <c r="BA380" s="8"/>
      <c r="BB380" s="8"/>
    </row>
    <row r="381" spans="1:54" ht="39.75" customHeight="1" hidden="1">
      <c r="A381" s="131" t="s">
        <v>537</v>
      </c>
      <c r="B381" s="189" t="s">
        <v>538</v>
      </c>
      <c r="C381" s="19" t="s">
        <v>392</v>
      </c>
      <c r="D381" s="79"/>
      <c r="E381" s="79">
        <v>157585</v>
      </c>
      <c r="F381" s="79"/>
      <c r="G381" s="63"/>
      <c r="H381" s="63"/>
      <c r="I381" s="63"/>
      <c r="J381" s="78">
        <f t="shared" si="209"/>
        <v>0</v>
      </c>
      <c r="K381" s="63"/>
      <c r="L381" s="63" t="e">
        <f t="shared" si="222"/>
        <v>#DIV/0!</v>
      </c>
      <c r="M381" s="63"/>
      <c r="N381" s="63"/>
      <c r="O381" s="63"/>
      <c r="P381" s="63"/>
      <c r="Q381" s="78">
        <f t="shared" si="208"/>
        <v>0</v>
      </c>
      <c r="R381" s="63"/>
      <c r="S381" s="78" t="e">
        <f>Q381/R381*100</f>
        <v>#DIV/0!</v>
      </c>
      <c r="T381" s="63"/>
      <c r="U381" s="62">
        <f t="shared" si="205"/>
        <v>0</v>
      </c>
      <c r="V381" s="78">
        <f t="shared" si="205"/>
        <v>0</v>
      </c>
      <c r="W381" s="78"/>
      <c r="X381" s="63"/>
      <c r="Y381" s="78"/>
      <c r="Z381" s="64" t="e">
        <f t="shared" si="224"/>
        <v>#DIV/0!</v>
      </c>
      <c r="AA381" s="65" t="e">
        <f t="shared" si="225"/>
        <v>#DIV/0!</v>
      </c>
      <c r="AB381" s="65"/>
      <c r="AC381" s="65"/>
      <c r="AD381" s="65"/>
      <c r="AE381" s="67">
        <f t="shared" si="207"/>
        <v>0</v>
      </c>
      <c r="AF381" s="65"/>
      <c r="AG381" s="66" t="e">
        <f>AE381/AF381*100</f>
        <v>#DIV/0!</v>
      </c>
      <c r="AH381" s="67">
        <f t="shared" si="204"/>
        <v>0</v>
      </c>
      <c r="AI381" s="66">
        <f t="shared" si="204"/>
        <v>0</v>
      </c>
      <c r="AJ381" s="67" t="e">
        <f t="shared" si="226"/>
        <v>#DIV/0!</v>
      </c>
      <c r="AK381" s="66" t="e">
        <f t="shared" si="203"/>
        <v>#DIV/0!</v>
      </c>
      <c r="AL381" s="65"/>
      <c r="AM381" s="65"/>
      <c r="AN381" s="65"/>
      <c r="AO381" s="67">
        <f t="shared" si="220"/>
        <v>0</v>
      </c>
      <c r="AP381" s="66">
        <f t="shared" si="217"/>
        <v>0</v>
      </c>
      <c r="AQ381" s="65"/>
      <c r="AR381" s="67">
        <f t="shared" si="199"/>
        <v>0</v>
      </c>
      <c r="AS381" s="65" t="e">
        <f t="shared" si="206"/>
        <v>#DIV/0!</v>
      </c>
      <c r="AT381" s="68">
        <f t="shared" si="210"/>
        <v>0</v>
      </c>
      <c r="AU381" s="68">
        <f t="shared" si="211"/>
        <v>0</v>
      </c>
      <c r="AV381" s="8"/>
      <c r="AW381" s="8"/>
      <c r="AX381" s="8"/>
      <c r="AY381" s="8"/>
      <c r="AZ381" s="8"/>
      <c r="BA381" s="8"/>
      <c r="BB381" s="8"/>
    </row>
    <row r="382" spans="1:54" ht="18.75" customHeight="1" hidden="1">
      <c r="A382" s="131" t="s">
        <v>539</v>
      </c>
      <c r="B382" s="138" t="s">
        <v>540</v>
      </c>
      <c r="C382" s="19" t="s">
        <v>871</v>
      </c>
      <c r="D382" s="79"/>
      <c r="E382" s="79">
        <v>303000</v>
      </c>
      <c r="F382" s="79"/>
      <c r="G382" s="63"/>
      <c r="H382" s="63"/>
      <c r="I382" s="63"/>
      <c r="J382" s="78">
        <f t="shared" si="209"/>
        <v>0</v>
      </c>
      <c r="K382" s="63"/>
      <c r="L382" s="63" t="e">
        <f t="shared" si="222"/>
        <v>#DIV/0!</v>
      </c>
      <c r="M382" s="63"/>
      <c r="N382" s="63"/>
      <c r="O382" s="63"/>
      <c r="P382" s="63"/>
      <c r="Q382" s="78">
        <f t="shared" si="208"/>
        <v>0</v>
      </c>
      <c r="R382" s="63"/>
      <c r="S382" s="78" t="e">
        <f>Q382/R382*100</f>
        <v>#DIV/0!</v>
      </c>
      <c r="T382" s="63"/>
      <c r="U382" s="62">
        <f t="shared" si="205"/>
        <v>0</v>
      </c>
      <c r="V382" s="78">
        <f t="shared" si="205"/>
        <v>0</v>
      </c>
      <c r="W382" s="78"/>
      <c r="X382" s="63"/>
      <c r="Y382" s="63" t="e">
        <f>U382/D382*100</f>
        <v>#DIV/0!</v>
      </c>
      <c r="Z382" s="64" t="e">
        <f t="shared" si="224"/>
        <v>#DIV/0!</v>
      </c>
      <c r="AA382" s="65" t="e">
        <f t="shared" si="225"/>
        <v>#DIV/0!</v>
      </c>
      <c r="AB382" s="65"/>
      <c r="AC382" s="65"/>
      <c r="AD382" s="65"/>
      <c r="AE382" s="67">
        <f t="shared" si="207"/>
        <v>0</v>
      </c>
      <c r="AF382" s="65"/>
      <c r="AG382" s="66" t="e">
        <f>AE382/AF382*100</f>
        <v>#DIV/0!</v>
      </c>
      <c r="AH382" s="67">
        <f t="shared" si="204"/>
        <v>0</v>
      </c>
      <c r="AI382" s="66">
        <f t="shared" si="204"/>
        <v>0</v>
      </c>
      <c r="AJ382" s="67" t="e">
        <f t="shared" si="226"/>
        <v>#DIV/0!</v>
      </c>
      <c r="AK382" s="66" t="e">
        <f t="shared" si="203"/>
        <v>#DIV/0!</v>
      </c>
      <c r="AL382" s="65"/>
      <c r="AM382" s="65"/>
      <c r="AN382" s="65"/>
      <c r="AO382" s="67">
        <f t="shared" si="220"/>
        <v>0</v>
      </c>
      <c r="AP382" s="66">
        <f t="shared" si="217"/>
        <v>0</v>
      </c>
      <c r="AQ382" s="65"/>
      <c r="AR382" s="67">
        <f t="shared" si="199"/>
        <v>0</v>
      </c>
      <c r="AS382" s="65" t="e">
        <f t="shared" si="206"/>
        <v>#DIV/0!</v>
      </c>
      <c r="AT382" s="68">
        <f t="shared" si="210"/>
        <v>0</v>
      </c>
      <c r="AU382" s="68">
        <f t="shared" si="211"/>
        <v>0</v>
      </c>
      <c r="AV382" s="8"/>
      <c r="AW382" s="8"/>
      <c r="AX382" s="8"/>
      <c r="AY382" s="8"/>
      <c r="AZ382" s="8"/>
      <c r="BA382" s="8"/>
      <c r="BB382" s="8"/>
    </row>
    <row r="383" spans="1:54" ht="32.25" customHeight="1" hidden="1">
      <c r="A383" s="104" t="s">
        <v>541</v>
      </c>
      <c r="B383" s="191" t="s">
        <v>542</v>
      </c>
      <c r="C383" s="56" t="s">
        <v>870</v>
      </c>
      <c r="D383" s="63"/>
      <c r="E383" s="63"/>
      <c r="F383" s="63"/>
      <c r="G383" s="75"/>
      <c r="H383" s="63"/>
      <c r="I383" s="63"/>
      <c r="J383" s="78">
        <f t="shared" si="209"/>
        <v>0</v>
      </c>
      <c r="K383" s="63"/>
      <c r="L383" s="63" t="e">
        <f t="shared" si="222"/>
        <v>#DIV/0!</v>
      </c>
      <c r="M383" s="63"/>
      <c r="N383" s="63"/>
      <c r="O383" s="63"/>
      <c r="P383" s="63"/>
      <c r="Q383" s="78">
        <f t="shared" si="208"/>
        <v>0</v>
      </c>
      <c r="R383" s="63">
        <v>20459</v>
      </c>
      <c r="S383" s="78">
        <f>Q383/R383*100</f>
        <v>0</v>
      </c>
      <c r="T383" s="63"/>
      <c r="U383" s="62">
        <f t="shared" si="205"/>
        <v>0</v>
      </c>
      <c r="V383" s="78">
        <f t="shared" si="205"/>
        <v>20459</v>
      </c>
      <c r="W383" s="63"/>
      <c r="X383" s="63"/>
      <c r="Y383" s="78"/>
      <c r="Z383" s="64">
        <f t="shared" si="224"/>
        <v>0</v>
      </c>
      <c r="AA383" s="65" t="e">
        <f t="shared" si="225"/>
        <v>#DIV/0!</v>
      </c>
      <c r="AB383" s="65"/>
      <c r="AC383" s="65"/>
      <c r="AD383" s="65"/>
      <c r="AE383" s="67">
        <f t="shared" si="207"/>
        <v>0</v>
      </c>
      <c r="AF383" s="65"/>
      <c r="AG383" s="66" t="e">
        <f>AE383/AF383*100</f>
        <v>#DIV/0!</v>
      </c>
      <c r="AH383" s="67">
        <f t="shared" si="204"/>
        <v>0</v>
      </c>
      <c r="AI383" s="66">
        <f t="shared" si="204"/>
        <v>20459</v>
      </c>
      <c r="AJ383" s="67">
        <f t="shared" si="226"/>
        <v>0</v>
      </c>
      <c r="AK383" s="66" t="e">
        <f t="shared" si="203"/>
        <v>#DIV/0!</v>
      </c>
      <c r="AL383" s="65">
        <v>0</v>
      </c>
      <c r="AM383" s="65"/>
      <c r="AN383" s="65"/>
      <c r="AO383" s="67">
        <f t="shared" si="220"/>
        <v>0</v>
      </c>
      <c r="AP383" s="66">
        <f t="shared" si="217"/>
        <v>-20459</v>
      </c>
      <c r="AQ383" s="65"/>
      <c r="AR383" s="67">
        <f t="shared" si="199"/>
        <v>0</v>
      </c>
      <c r="AS383" s="65" t="e">
        <f t="shared" si="206"/>
        <v>#DIV/0!</v>
      </c>
      <c r="AT383" s="68">
        <f t="shared" si="210"/>
        <v>0</v>
      </c>
      <c r="AU383" s="68">
        <f t="shared" si="211"/>
        <v>0</v>
      </c>
      <c r="AV383" s="8"/>
      <c r="AW383" s="8"/>
      <c r="AX383" s="8"/>
      <c r="AY383" s="8"/>
      <c r="AZ383" s="8"/>
      <c r="BA383" s="8"/>
      <c r="BB383" s="8"/>
    </row>
    <row r="384" spans="1:54" ht="15.75" hidden="1">
      <c r="A384" s="104"/>
      <c r="B384" s="191"/>
      <c r="C384" s="56"/>
      <c r="D384" s="63"/>
      <c r="E384" s="63"/>
      <c r="F384" s="63"/>
      <c r="G384" s="75"/>
      <c r="H384" s="63"/>
      <c r="I384" s="63"/>
      <c r="J384" s="78">
        <f t="shared" si="209"/>
        <v>0</v>
      </c>
      <c r="K384" s="63"/>
      <c r="L384" s="63" t="e">
        <f t="shared" si="222"/>
        <v>#DIV/0!</v>
      </c>
      <c r="M384" s="63"/>
      <c r="N384" s="63"/>
      <c r="O384" s="63"/>
      <c r="P384" s="63"/>
      <c r="Q384" s="78">
        <f t="shared" si="208"/>
        <v>0</v>
      </c>
      <c r="R384" s="63">
        <v>20459</v>
      </c>
      <c r="S384" s="78">
        <f>Q384/R384*100</f>
        <v>0</v>
      </c>
      <c r="T384" s="63"/>
      <c r="U384" s="62">
        <f t="shared" si="205"/>
        <v>0</v>
      </c>
      <c r="V384" s="78">
        <f t="shared" si="205"/>
        <v>20459</v>
      </c>
      <c r="W384" s="63"/>
      <c r="X384" s="63"/>
      <c r="Y384" s="78"/>
      <c r="Z384" s="64">
        <f t="shared" si="224"/>
        <v>0</v>
      </c>
      <c r="AA384" s="65" t="e">
        <f t="shared" si="225"/>
        <v>#DIV/0!</v>
      </c>
      <c r="AB384" s="65"/>
      <c r="AC384" s="65"/>
      <c r="AD384" s="65"/>
      <c r="AE384" s="67">
        <f t="shared" si="207"/>
        <v>0</v>
      </c>
      <c r="AF384" s="65"/>
      <c r="AG384" s="66" t="e">
        <f>AE384/AF384*100</f>
        <v>#DIV/0!</v>
      </c>
      <c r="AH384" s="67">
        <f t="shared" si="204"/>
        <v>0</v>
      </c>
      <c r="AI384" s="66">
        <f t="shared" si="204"/>
        <v>20459</v>
      </c>
      <c r="AJ384" s="67">
        <f t="shared" si="226"/>
        <v>0</v>
      </c>
      <c r="AK384" s="66" t="e">
        <f t="shared" si="203"/>
        <v>#DIV/0!</v>
      </c>
      <c r="AL384" s="65"/>
      <c r="AM384" s="65"/>
      <c r="AN384" s="65"/>
      <c r="AO384" s="67"/>
      <c r="AP384" s="66">
        <f t="shared" si="217"/>
        <v>-20459</v>
      </c>
      <c r="AQ384" s="65"/>
      <c r="AR384" s="67">
        <f t="shared" si="199"/>
        <v>0</v>
      </c>
      <c r="AS384" s="65" t="e">
        <f t="shared" si="206"/>
        <v>#DIV/0!</v>
      </c>
      <c r="AT384" s="68">
        <f t="shared" si="210"/>
        <v>0</v>
      </c>
      <c r="AU384" s="68">
        <f t="shared" si="211"/>
        <v>0</v>
      </c>
      <c r="AV384" s="8"/>
      <c r="AW384" s="8"/>
      <c r="AX384" s="8"/>
      <c r="AY384" s="8"/>
      <c r="AZ384" s="8"/>
      <c r="BA384" s="8"/>
      <c r="BB384" s="8"/>
    </row>
    <row r="385" spans="1:54" ht="27" customHeight="1">
      <c r="A385" s="104" t="s">
        <v>432</v>
      </c>
      <c r="B385" s="191"/>
      <c r="C385" s="56" t="s">
        <v>260</v>
      </c>
      <c r="D385" s="63"/>
      <c r="E385" s="63"/>
      <c r="F385" s="63"/>
      <c r="G385" s="75"/>
      <c r="H385" s="63"/>
      <c r="I385" s="63"/>
      <c r="J385" s="78">
        <f t="shared" si="209"/>
        <v>0</v>
      </c>
      <c r="K385" s="63"/>
      <c r="L385" s="63"/>
      <c r="M385" s="63"/>
      <c r="N385" s="63"/>
      <c r="O385" s="63"/>
      <c r="P385" s="63"/>
      <c r="Q385" s="78">
        <f t="shared" si="208"/>
        <v>0</v>
      </c>
      <c r="R385" s="63"/>
      <c r="S385" s="78"/>
      <c r="T385" s="63"/>
      <c r="U385" s="62">
        <f t="shared" si="205"/>
        <v>0</v>
      </c>
      <c r="V385" s="78"/>
      <c r="W385" s="63"/>
      <c r="X385" s="63"/>
      <c r="Y385" s="78"/>
      <c r="Z385" s="64"/>
      <c r="AA385" s="65"/>
      <c r="AB385" s="65"/>
      <c r="AC385" s="65"/>
      <c r="AD385" s="65"/>
      <c r="AE385" s="67">
        <f t="shared" si="207"/>
        <v>0</v>
      </c>
      <c r="AF385" s="65"/>
      <c r="AG385" s="66"/>
      <c r="AH385" s="67">
        <f t="shared" si="204"/>
        <v>0</v>
      </c>
      <c r="AI385" s="66"/>
      <c r="AJ385" s="67"/>
      <c r="AK385" s="66" t="e">
        <f t="shared" si="203"/>
        <v>#DIV/0!</v>
      </c>
      <c r="AL385" s="65"/>
      <c r="AM385" s="65"/>
      <c r="AN385" s="65"/>
      <c r="AO385" s="67"/>
      <c r="AP385" s="66"/>
      <c r="AQ385" s="65"/>
      <c r="AR385" s="67"/>
      <c r="AS385" s="65" t="e">
        <f t="shared" si="206"/>
        <v>#DIV/0!</v>
      </c>
      <c r="AT385" s="68"/>
      <c r="AU385" s="68"/>
      <c r="AV385" s="8"/>
      <c r="AW385" s="8"/>
      <c r="AX385" s="8"/>
      <c r="AY385" s="8"/>
      <c r="AZ385" s="8"/>
      <c r="BA385" s="8"/>
      <c r="BB385" s="8"/>
    </row>
    <row r="386" spans="1:54" ht="27" customHeight="1">
      <c r="A386" s="192" t="s">
        <v>543</v>
      </c>
      <c r="B386" s="193"/>
      <c r="C386" s="194" t="s">
        <v>260</v>
      </c>
      <c r="D386" s="195"/>
      <c r="E386" s="195"/>
      <c r="F386" s="195"/>
      <c r="G386" s="196"/>
      <c r="H386" s="195"/>
      <c r="I386" s="195">
        <v>193.5</v>
      </c>
      <c r="J386" s="197">
        <f>G386+H386+I386</f>
        <v>193.5</v>
      </c>
      <c r="K386" s="195"/>
      <c r="L386" s="195"/>
      <c r="M386" s="195"/>
      <c r="N386" s="195">
        <v>10669.3</v>
      </c>
      <c r="O386" s="195"/>
      <c r="P386" s="195"/>
      <c r="Q386" s="197">
        <f t="shared" si="208"/>
        <v>10669.3</v>
      </c>
      <c r="R386" s="195"/>
      <c r="S386" s="197"/>
      <c r="T386" s="195"/>
      <c r="U386" s="196">
        <f t="shared" si="205"/>
        <v>10862.8</v>
      </c>
      <c r="V386" s="197"/>
      <c r="W386" s="195"/>
      <c r="X386" s="195"/>
      <c r="Y386" s="197"/>
      <c r="Z386" s="198"/>
      <c r="AA386" s="198"/>
      <c r="AB386" s="198"/>
      <c r="AC386" s="198"/>
      <c r="AD386" s="198">
        <v>4330.1</v>
      </c>
      <c r="AE386" s="199">
        <f t="shared" si="207"/>
        <v>4330.1</v>
      </c>
      <c r="AF386" s="198"/>
      <c r="AG386" s="200"/>
      <c r="AH386" s="199">
        <f aca="true" t="shared" si="227" ref="AH386:AI399">U386+AE386</f>
        <v>15192.9</v>
      </c>
      <c r="AI386" s="200"/>
      <c r="AJ386" s="199"/>
      <c r="AK386" s="200" t="e">
        <f t="shared" si="203"/>
        <v>#DIV/0!</v>
      </c>
      <c r="AL386" s="65"/>
      <c r="AM386" s="65"/>
      <c r="AN386" s="65"/>
      <c r="AO386" s="67"/>
      <c r="AP386" s="66"/>
      <c r="AQ386" s="65"/>
      <c r="AR386" s="67"/>
      <c r="AS386" s="65" t="e">
        <f t="shared" si="206"/>
        <v>#DIV/0!</v>
      </c>
      <c r="AT386" s="68"/>
      <c r="AU386" s="68"/>
      <c r="AV386" s="8"/>
      <c r="AW386" s="8"/>
      <c r="AX386" s="8"/>
      <c r="AY386" s="8"/>
      <c r="AZ386" s="8"/>
      <c r="BA386" s="8"/>
      <c r="BB386" s="8"/>
    </row>
    <row r="387" spans="1:54" ht="27" customHeight="1">
      <c r="A387" s="295"/>
      <c r="B387" s="324" t="s">
        <v>544</v>
      </c>
      <c r="C387" s="56" t="s">
        <v>869</v>
      </c>
      <c r="D387" s="63">
        <f aca="true" t="shared" si="228" ref="D387:K387">D388+D389</f>
        <v>11546816.506068252</v>
      </c>
      <c r="E387" s="63">
        <f t="shared" si="228"/>
        <v>12977305.632110126</v>
      </c>
      <c r="F387" s="63">
        <f>F388+F389</f>
        <v>9085914.025688294</v>
      </c>
      <c r="G387" s="63">
        <f t="shared" si="228"/>
        <v>1408717.844208404</v>
      </c>
      <c r="H387" s="63">
        <f t="shared" si="228"/>
        <v>1753579.2394013456</v>
      </c>
      <c r="I387" s="63">
        <f t="shared" si="228"/>
        <v>2166862.6786997216</v>
      </c>
      <c r="J387" s="63">
        <f t="shared" si="228"/>
        <v>5329159.762309471</v>
      </c>
      <c r="K387" s="63">
        <f t="shared" si="228"/>
        <v>0</v>
      </c>
      <c r="L387" s="63" t="e">
        <f t="shared" si="222"/>
        <v>#DIV/0!</v>
      </c>
      <c r="M387" s="63">
        <f aca="true" t="shared" si="229" ref="M387:M395">J387/F387*100</f>
        <v>58.65298468863473</v>
      </c>
      <c r="N387" s="63">
        <f>N388+N389</f>
        <v>3419566.8308267156</v>
      </c>
      <c r="O387" s="63">
        <f>O388+O389</f>
        <v>1639561.4779497911</v>
      </c>
      <c r="P387" s="63">
        <f>P388+P389</f>
        <v>2280217.7614436704</v>
      </c>
      <c r="Q387" s="78">
        <f t="shared" si="208"/>
        <v>7339346.070220178</v>
      </c>
      <c r="R387" s="63">
        <f>R388+R389</f>
        <v>0</v>
      </c>
      <c r="S387" s="63">
        <f>Q387/F387*100</f>
        <v>80.77719037919461</v>
      </c>
      <c r="T387" s="63"/>
      <c r="U387" s="62">
        <f t="shared" si="205"/>
        <v>12668505.83252965</v>
      </c>
      <c r="V387" s="78">
        <f t="shared" si="205"/>
        <v>0</v>
      </c>
      <c r="W387" s="63"/>
      <c r="X387" s="63"/>
      <c r="Y387" s="63">
        <f>U387/F387*100</f>
        <v>139.43017506782934</v>
      </c>
      <c r="Z387" s="64" t="e">
        <f t="shared" si="224"/>
        <v>#DIV/0!</v>
      </c>
      <c r="AA387" s="65">
        <f t="shared" si="225"/>
        <v>139.43017506782934</v>
      </c>
      <c r="AB387" s="63">
        <f>AB388+AB389</f>
        <v>3357403.625333276</v>
      </c>
      <c r="AC387" s="65">
        <f>AC388+AC389</f>
        <v>2931247.115582982</v>
      </c>
      <c r="AD387" s="65">
        <f>AD388+AD389</f>
        <v>2042349.9447478568</v>
      </c>
      <c r="AE387" s="67">
        <f t="shared" si="207"/>
        <v>8331000.685664115</v>
      </c>
      <c r="AF387" s="65">
        <f>AF388+AF389</f>
        <v>0</v>
      </c>
      <c r="AG387" s="66"/>
      <c r="AH387" s="67">
        <f t="shared" si="227"/>
        <v>20999506.518193763</v>
      </c>
      <c r="AI387" s="66">
        <f t="shared" si="227"/>
        <v>0</v>
      </c>
      <c r="AJ387" s="67" t="e">
        <f t="shared" si="226"/>
        <v>#DIV/0!</v>
      </c>
      <c r="AK387" s="66">
        <f t="shared" si="203"/>
        <v>231.12156310110987</v>
      </c>
      <c r="AL387" s="65">
        <f>AL388+AL389</f>
        <v>0</v>
      </c>
      <c r="AM387" s="65">
        <f>AM388+AM389</f>
        <v>0</v>
      </c>
      <c r="AN387" s="65">
        <f>AN388+AN389</f>
        <v>0</v>
      </c>
      <c r="AO387" s="65">
        <f>AO388+AO389</f>
        <v>0</v>
      </c>
      <c r="AP387" s="66">
        <f aca="true" t="shared" si="230" ref="AP387:AP399">F387-AI387</f>
        <v>9085914.025688294</v>
      </c>
      <c r="AQ387" s="65"/>
      <c r="AR387" s="67">
        <f t="shared" si="199"/>
        <v>20999506.518193763</v>
      </c>
      <c r="AS387" s="65">
        <f t="shared" si="206"/>
        <v>231.12156310110987</v>
      </c>
      <c r="AT387" s="68">
        <f aca="true" t="shared" si="231" ref="AT387:AT399">AR387/11</f>
        <v>1909046.0471085238</v>
      </c>
      <c r="AU387" s="68">
        <f aca="true" t="shared" si="232" ref="AU387:AU399">AT387+AR387</f>
        <v>22908552.565302286</v>
      </c>
      <c r="AV387" s="8"/>
      <c r="AW387" s="8"/>
      <c r="AX387" s="8"/>
      <c r="AY387" s="8"/>
      <c r="AZ387" s="8"/>
      <c r="BA387" s="8"/>
      <c r="BB387" s="8"/>
    </row>
    <row r="388" spans="1:54" ht="28.5" customHeight="1">
      <c r="A388" s="295"/>
      <c r="B388" s="296"/>
      <c r="C388" s="56" t="s">
        <v>870</v>
      </c>
      <c r="D388" s="63">
        <f>D363+D5</f>
        <v>5555099.806068252</v>
      </c>
      <c r="E388" s="63">
        <f>E363+E5</f>
        <v>7595287.232110128</v>
      </c>
      <c r="F388" s="63">
        <f>F363+F5</f>
        <v>4410197.325688293</v>
      </c>
      <c r="G388" s="63">
        <f>G363+G5+G284</f>
        <v>1022113.3442084038</v>
      </c>
      <c r="H388" s="63">
        <f>H363+H5+H285</f>
        <v>1315315.1394013455</v>
      </c>
      <c r="I388" s="63">
        <f>I363+I5+I285</f>
        <v>1730361.0786997215</v>
      </c>
      <c r="J388" s="63">
        <f>J363+J5+J285</f>
        <v>4067789.562309471</v>
      </c>
      <c r="K388" s="63">
        <f>K363+K5+K285</f>
        <v>0</v>
      </c>
      <c r="L388" s="63" t="e">
        <f t="shared" si="222"/>
        <v>#DIV/0!</v>
      </c>
      <c r="M388" s="63">
        <f t="shared" si="229"/>
        <v>92.23599902470615</v>
      </c>
      <c r="N388" s="63">
        <f>N363+N5+N285</f>
        <v>2714179.1308267154</v>
      </c>
      <c r="O388" s="63">
        <f>O363+O5+O285</f>
        <v>1238005.6779497913</v>
      </c>
      <c r="P388" s="63">
        <f>P363+P5+P285</f>
        <v>1797830.5614436702</v>
      </c>
      <c r="Q388" s="78">
        <f t="shared" si="208"/>
        <v>5750015.370220177</v>
      </c>
      <c r="R388" s="63">
        <f>R363+R5</f>
        <v>0</v>
      </c>
      <c r="S388" s="63">
        <f>Q388/F388*100</f>
        <v>130.38000219917097</v>
      </c>
      <c r="T388" s="63"/>
      <c r="U388" s="62">
        <f t="shared" si="205"/>
        <v>9817804.932529647</v>
      </c>
      <c r="V388" s="78">
        <f t="shared" si="205"/>
        <v>0</v>
      </c>
      <c r="W388" s="63"/>
      <c r="X388" s="63"/>
      <c r="Y388" s="63">
        <f>U388/F388*100</f>
        <v>222.6160012238771</v>
      </c>
      <c r="Z388" s="64" t="e">
        <f t="shared" si="224"/>
        <v>#DIV/0!</v>
      </c>
      <c r="AA388" s="65">
        <f t="shared" si="225"/>
        <v>222.6160012238771</v>
      </c>
      <c r="AB388" s="63">
        <f>AB363+AB5+AB285</f>
        <v>2540871.625333276</v>
      </c>
      <c r="AC388" s="65">
        <f>AC363+AC5+AC284</f>
        <v>2511795.8155829823</v>
      </c>
      <c r="AD388" s="65">
        <f>AD363+AD5+AD284</f>
        <v>1694785.044747857</v>
      </c>
      <c r="AE388" s="67">
        <f t="shared" si="207"/>
        <v>6747452.485664116</v>
      </c>
      <c r="AF388" s="65">
        <f>AF363+AF5</f>
        <v>0</v>
      </c>
      <c r="AG388" s="66"/>
      <c r="AH388" s="67">
        <f t="shared" si="227"/>
        <v>16565257.418193763</v>
      </c>
      <c r="AI388" s="66">
        <f t="shared" si="227"/>
        <v>0</v>
      </c>
      <c r="AJ388" s="67" t="e">
        <f t="shared" si="226"/>
        <v>#DIV/0!</v>
      </c>
      <c r="AK388" s="66">
        <f t="shared" si="203"/>
        <v>375.61261310702116</v>
      </c>
      <c r="AL388" s="65">
        <f>AL363+AL5+AL284</f>
        <v>0</v>
      </c>
      <c r="AM388" s="65">
        <f>AM363+AM5+AM284</f>
        <v>0</v>
      </c>
      <c r="AN388" s="65">
        <f>AN363+AN5</f>
        <v>0</v>
      </c>
      <c r="AO388" s="65">
        <f>AO363+AO5</f>
        <v>0</v>
      </c>
      <c r="AP388" s="66">
        <f t="shared" si="230"/>
        <v>4410197.325688293</v>
      </c>
      <c r="AQ388" s="65"/>
      <c r="AR388" s="67">
        <f t="shared" si="199"/>
        <v>16565257.418193763</v>
      </c>
      <c r="AS388" s="65">
        <f t="shared" si="206"/>
        <v>375.61261310702116</v>
      </c>
      <c r="AT388" s="68">
        <f t="shared" si="231"/>
        <v>1505932.4925630693</v>
      </c>
      <c r="AU388" s="68">
        <f t="shared" si="232"/>
        <v>18071189.910756834</v>
      </c>
      <c r="AV388" s="8"/>
      <c r="AW388" s="8"/>
      <c r="AX388" s="8"/>
      <c r="AY388" s="8"/>
      <c r="AZ388" s="8"/>
      <c r="BA388" s="8"/>
      <c r="BB388" s="8"/>
    </row>
    <row r="389" spans="1:54" ht="27.75" customHeight="1">
      <c r="A389" s="295"/>
      <c r="B389" s="296"/>
      <c r="C389" s="150" t="s">
        <v>871</v>
      </c>
      <c r="D389" s="70">
        <f>D6+D364</f>
        <v>5991716.700000001</v>
      </c>
      <c r="E389" s="70">
        <f>E6+E364</f>
        <v>5382018.399999999</v>
      </c>
      <c r="F389" s="70">
        <f>F6+F364</f>
        <v>4675716.700000001</v>
      </c>
      <c r="G389" s="70">
        <f>G6+G364</f>
        <v>386604.50000000006</v>
      </c>
      <c r="H389" s="70">
        <f>H6+H364+H286+H386</f>
        <v>438264.1</v>
      </c>
      <c r="I389" s="70">
        <f>I6+I364+I286+I386</f>
        <v>436501.6000000001</v>
      </c>
      <c r="J389" s="70">
        <f>J6+J364+J286+J386</f>
        <v>1261370.2</v>
      </c>
      <c r="K389" s="70">
        <f>K6+K364</f>
        <v>0</v>
      </c>
      <c r="L389" s="70" t="e">
        <f t="shared" si="222"/>
        <v>#DIV/0!</v>
      </c>
      <c r="M389" s="70">
        <f t="shared" si="229"/>
        <v>26.97704503782275</v>
      </c>
      <c r="N389" s="70">
        <f>N6+N364+N286+N386</f>
        <v>705387.7</v>
      </c>
      <c r="O389" s="70">
        <f>O6+O364+O286+O386</f>
        <v>401555.79999999993</v>
      </c>
      <c r="P389" s="70">
        <f>P6+P364+P286+P386</f>
        <v>482387.20000000007</v>
      </c>
      <c r="Q389" s="86">
        <f t="shared" si="208"/>
        <v>1589330.7000000002</v>
      </c>
      <c r="R389" s="70">
        <f>R6+R364</f>
        <v>0</v>
      </c>
      <c r="S389" s="70">
        <f>Q389/F389*100</f>
        <v>33.99116760003872</v>
      </c>
      <c r="T389" s="70">
        <f>T6+T364</f>
        <v>0</v>
      </c>
      <c r="U389" s="71">
        <f t="shared" si="205"/>
        <v>2850700.9000000004</v>
      </c>
      <c r="V389" s="70">
        <f>V6+V364</f>
        <v>0</v>
      </c>
      <c r="W389" s="70"/>
      <c r="X389" s="70" t="e">
        <f>U389/V389*100</f>
        <v>#DIV/0!</v>
      </c>
      <c r="Y389" s="70">
        <f>U389/F389*100</f>
        <v>60.96821263786148</v>
      </c>
      <c r="Z389" s="64" t="e">
        <f t="shared" si="224"/>
        <v>#DIV/0!</v>
      </c>
      <c r="AA389" s="64">
        <f t="shared" si="225"/>
        <v>60.96821263786148</v>
      </c>
      <c r="AB389" s="70">
        <f>AB6+AB364+AB286+AB386</f>
        <v>816532</v>
      </c>
      <c r="AC389" s="70">
        <f>AC6+AC364+AC286+AC386</f>
        <v>419451.30000000005</v>
      </c>
      <c r="AD389" s="70">
        <f>AD6+AD364+AD286+AD386</f>
        <v>347564.89999999997</v>
      </c>
      <c r="AE389" s="72">
        <f t="shared" si="207"/>
        <v>1583548.2</v>
      </c>
      <c r="AF389" s="64">
        <f>AF6+AF364</f>
        <v>0</v>
      </c>
      <c r="AG389" s="73" t="e">
        <f>AE389/AF389*100</f>
        <v>#DIV/0!</v>
      </c>
      <c r="AH389" s="72">
        <f t="shared" si="227"/>
        <v>4434249.100000001</v>
      </c>
      <c r="AI389" s="73">
        <f t="shared" si="227"/>
        <v>0</v>
      </c>
      <c r="AJ389" s="72" t="e">
        <f t="shared" si="226"/>
        <v>#DIV/0!</v>
      </c>
      <c r="AK389" s="73">
        <f t="shared" si="203"/>
        <v>94.83570935766916</v>
      </c>
      <c r="AL389" s="64">
        <f>AL6+AL364</f>
        <v>0</v>
      </c>
      <c r="AM389" s="64">
        <f>AM6+AM364</f>
        <v>0</v>
      </c>
      <c r="AN389" s="64">
        <f>AN6+AN364</f>
        <v>0</v>
      </c>
      <c r="AO389" s="64">
        <f>AO6+AO364</f>
        <v>0</v>
      </c>
      <c r="AP389" s="73">
        <f t="shared" si="230"/>
        <v>4675716.700000001</v>
      </c>
      <c r="AQ389" s="64">
        <f>AO389/AP389*100</f>
        <v>0</v>
      </c>
      <c r="AR389" s="72">
        <f t="shared" si="199"/>
        <v>4434249.100000001</v>
      </c>
      <c r="AS389" s="65">
        <f t="shared" si="206"/>
        <v>94.83570935766916</v>
      </c>
      <c r="AT389" s="68">
        <f t="shared" si="231"/>
        <v>403113.5545454546</v>
      </c>
      <c r="AU389" s="68">
        <f t="shared" si="232"/>
        <v>4837362.654545455</v>
      </c>
      <c r="AV389" s="8"/>
      <c r="AW389" s="8"/>
      <c r="AX389" s="8"/>
      <c r="AY389" s="8"/>
      <c r="AZ389" s="8"/>
      <c r="BA389" s="8"/>
      <c r="BB389" s="8"/>
    </row>
    <row r="390" spans="1:54" ht="56.25" customHeight="1" hidden="1">
      <c r="A390" s="201" t="s">
        <v>545</v>
      </c>
      <c r="B390" s="19" t="s">
        <v>546</v>
      </c>
      <c r="C390" s="19" t="s">
        <v>870</v>
      </c>
      <c r="D390" s="63"/>
      <c r="E390" s="63"/>
      <c r="F390" s="63"/>
      <c r="G390" s="63"/>
      <c r="H390" s="63"/>
      <c r="I390" s="63"/>
      <c r="J390" s="78">
        <f>G390+H390+I390</f>
        <v>0</v>
      </c>
      <c r="K390" s="70">
        <f>K7+K365</f>
        <v>0</v>
      </c>
      <c r="L390" s="70" t="e">
        <f t="shared" si="222"/>
        <v>#DIV/0!</v>
      </c>
      <c r="M390" s="63" t="e">
        <f t="shared" si="229"/>
        <v>#DIV/0!</v>
      </c>
      <c r="N390" s="63"/>
      <c r="O390" s="63"/>
      <c r="P390" s="140"/>
      <c r="Q390" s="78">
        <f t="shared" si="208"/>
        <v>0</v>
      </c>
      <c r="R390" s="140"/>
      <c r="S390" s="78" t="e">
        <f>Q390/R390*100</f>
        <v>#DIV/0!</v>
      </c>
      <c r="T390" s="140"/>
      <c r="U390" s="62">
        <f t="shared" si="205"/>
        <v>0</v>
      </c>
      <c r="V390" s="63"/>
      <c r="W390" s="63"/>
      <c r="X390" s="63"/>
      <c r="Y390" s="63"/>
      <c r="Z390" s="64" t="e">
        <f t="shared" si="224"/>
        <v>#DIV/0!</v>
      </c>
      <c r="AA390" s="65" t="e">
        <f t="shared" si="225"/>
        <v>#DIV/0!</v>
      </c>
      <c r="AB390" s="65">
        <v>0</v>
      </c>
      <c r="AC390" s="65"/>
      <c r="AD390" s="65"/>
      <c r="AE390" s="67">
        <f t="shared" si="207"/>
        <v>0</v>
      </c>
      <c r="AF390" s="65"/>
      <c r="AG390" s="66"/>
      <c r="AH390" s="67">
        <f t="shared" si="227"/>
        <v>0</v>
      </c>
      <c r="AI390" s="66">
        <f t="shared" si="227"/>
        <v>0</v>
      </c>
      <c r="AJ390" s="67" t="e">
        <f t="shared" si="226"/>
        <v>#DIV/0!</v>
      </c>
      <c r="AK390" s="66" t="e">
        <f t="shared" si="203"/>
        <v>#DIV/0!</v>
      </c>
      <c r="AL390" s="65">
        <v>0</v>
      </c>
      <c r="AM390" s="65">
        <v>0</v>
      </c>
      <c r="AN390" s="65">
        <v>0</v>
      </c>
      <c r="AO390" s="67">
        <f aca="true" t="shared" si="233" ref="AO390:AO398">AL390+AM390+AN390</f>
        <v>0</v>
      </c>
      <c r="AP390" s="66">
        <f t="shared" si="230"/>
        <v>0</v>
      </c>
      <c r="AQ390" s="65"/>
      <c r="AR390" s="67">
        <f t="shared" si="199"/>
        <v>0</v>
      </c>
      <c r="AS390" s="65" t="e">
        <f t="shared" si="206"/>
        <v>#DIV/0!</v>
      </c>
      <c r="AT390" s="68">
        <f t="shared" si="231"/>
        <v>0</v>
      </c>
      <c r="AU390" s="68">
        <f t="shared" si="232"/>
        <v>0</v>
      </c>
      <c r="AV390" s="8"/>
      <c r="AW390" s="8"/>
      <c r="AX390" s="8"/>
      <c r="AY390" s="8"/>
      <c r="AZ390" s="8"/>
      <c r="BA390" s="8"/>
      <c r="BB390" s="8"/>
    </row>
    <row r="391" spans="1:54" ht="0.75" customHeight="1">
      <c r="A391" s="201" t="s">
        <v>547</v>
      </c>
      <c r="B391" s="202" t="s">
        <v>548</v>
      </c>
      <c r="C391" s="19" t="s">
        <v>870</v>
      </c>
      <c r="D391" s="63"/>
      <c r="E391" s="63"/>
      <c r="F391" s="63"/>
      <c r="G391" s="63"/>
      <c r="H391" s="63"/>
      <c r="I391" s="63"/>
      <c r="J391" s="78">
        <f>G391+H391+I391</f>
        <v>0</v>
      </c>
      <c r="K391" s="63"/>
      <c r="L391" s="63"/>
      <c r="M391" s="63" t="e">
        <f t="shared" si="229"/>
        <v>#DIV/0!</v>
      </c>
      <c r="N391" s="63"/>
      <c r="O391" s="63"/>
      <c r="P391" s="140"/>
      <c r="Q391" s="78">
        <f t="shared" si="208"/>
        <v>0</v>
      </c>
      <c r="R391" s="140"/>
      <c r="S391" s="78"/>
      <c r="T391" s="140"/>
      <c r="U391" s="62">
        <f t="shared" si="205"/>
        <v>0</v>
      </c>
      <c r="V391" s="63"/>
      <c r="W391" s="63"/>
      <c r="X391" s="63"/>
      <c r="Y391" s="63"/>
      <c r="Z391" s="64"/>
      <c r="AA391" s="65"/>
      <c r="AB391" s="65">
        <v>0</v>
      </c>
      <c r="AC391" s="65">
        <v>0</v>
      </c>
      <c r="AD391" s="65">
        <v>0</v>
      </c>
      <c r="AE391" s="67">
        <f t="shared" si="207"/>
        <v>0</v>
      </c>
      <c r="AF391" s="65"/>
      <c r="AG391" s="66"/>
      <c r="AH391" s="67">
        <f t="shared" si="227"/>
        <v>0</v>
      </c>
      <c r="AI391" s="66">
        <f t="shared" si="227"/>
        <v>0</v>
      </c>
      <c r="AJ391" s="67"/>
      <c r="AK391" s="66" t="e">
        <f t="shared" si="203"/>
        <v>#DIV/0!</v>
      </c>
      <c r="AL391" s="65"/>
      <c r="AM391" s="65"/>
      <c r="AN391" s="65"/>
      <c r="AO391" s="67">
        <f t="shared" si="233"/>
        <v>0</v>
      </c>
      <c r="AP391" s="66">
        <f t="shared" si="230"/>
        <v>0</v>
      </c>
      <c r="AQ391" s="65"/>
      <c r="AR391" s="67">
        <f t="shared" si="199"/>
        <v>0</v>
      </c>
      <c r="AS391" s="65" t="e">
        <f t="shared" si="206"/>
        <v>#DIV/0!</v>
      </c>
      <c r="AT391" s="68">
        <f t="shared" si="231"/>
        <v>0</v>
      </c>
      <c r="AU391" s="68">
        <f t="shared" si="232"/>
        <v>0</v>
      </c>
      <c r="AV391" s="8"/>
      <c r="AW391" s="8"/>
      <c r="AX391" s="8"/>
      <c r="AY391" s="8"/>
      <c r="AZ391" s="8"/>
      <c r="BA391" s="8"/>
      <c r="BB391" s="8"/>
    </row>
    <row r="392" spans="1:54" ht="27.75" customHeight="1" hidden="1">
      <c r="A392" s="201" t="s">
        <v>549</v>
      </c>
      <c r="B392" s="202" t="s">
        <v>550</v>
      </c>
      <c r="C392" s="19" t="s">
        <v>871</v>
      </c>
      <c r="D392" s="63"/>
      <c r="E392" s="63"/>
      <c r="F392" s="63"/>
      <c r="G392" s="63"/>
      <c r="H392" s="63"/>
      <c r="I392" s="63"/>
      <c r="J392" s="78"/>
      <c r="K392" s="63"/>
      <c r="L392" s="63"/>
      <c r="M392" s="63" t="e">
        <f t="shared" si="229"/>
        <v>#DIV/0!</v>
      </c>
      <c r="N392" s="63"/>
      <c r="O392" s="63"/>
      <c r="P392" s="140"/>
      <c r="Q392" s="78">
        <f t="shared" si="208"/>
        <v>0</v>
      </c>
      <c r="R392" s="140"/>
      <c r="S392" s="78"/>
      <c r="T392" s="140"/>
      <c r="U392" s="62">
        <f t="shared" si="205"/>
        <v>0</v>
      </c>
      <c r="V392" s="78"/>
      <c r="W392" s="78"/>
      <c r="X392" s="63"/>
      <c r="Y392" s="63"/>
      <c r="Z392" s="64"/>
      <c r="AA392" s="65"/>
      <c r="AB392" s="65"/>
      <c r="AC392" s="65"/>
      <c r="AD392" s="65">
        <v>0</v>
      </c>
      <c r="AE392" s="67">
        <f t="shared" si="207"/>
        <v>0</v>
      </c>
      <c r="AF392" s="65"/>
      <c r="AG392" s="66"/>
      <c r="AH392" s="67">
        <f t="shared" si="227"/>
        <v>0</v>
      </c>
      <c r="AI392" s="66">
        <f t="shared" si="227"/>
        <v>0</v>
      </c>
      <c r="AJ392" s="67"/>
      <c r="AK392" s="66" t="e">
        <f t="shared" si="203"/>
        <v>#DIV/0!</v>
      </c>
      <c r="AL392" s="65"/>
      <c r="AM392" s="65"/>
      <c r="AN392" s="65">
        <v>0</v>
      </c>
      <c r="AO392" s="67">
        <f t="shared" si="233"/>
        <v>0</v>
      </c>
      <c r="AP392" s="66">
        <f t="shared" si="230"/>
        <v>0</v>
      </c>
      <c r="AQ392" s="65"/>
      <c r="AR392" s="67">
        <f t="shared" si="199"/>
        <v>0</v>
      </c>
      <c r="AS392" s="65" t="e">
        <f t="shared" si="206"/>
        <v>#DIV/0!</v>
      </c>
      <c r="AT392" s="68">
        <f t="shared" si="231"/>
        <v>0</v>
      </c>
      <c r="AU392" s="68">
        <f t="shared" si="232"/>
        <v>0</v>
      </c>
      <c r="AV392" s="8"/>
      <c r="AW392" s="8"/>
      <c r="AX392" s="8"/>
      <c r="AY392" s="8"/>
      <c r="AZ392" s="8"/>
      <c r="BA392" s="8"/>
      <c r="BB392" s="8"/>
    </row>
    <row r="393" spans="1:54" ht="0.75" customHeight="1" hidden="1">
      <c r="A393" s="201" t="s">
        <v>551</v>
      </c>
      <c r="B393" s="138" t="s">
        <v>552</v>
      </c>
      <c r="C393" s="56" t="s">
        <v>870</v>
      </c>
      <c r="D393" s="63"/>
      <c r="E393" s="63"/>
      <c r="F393" s="63"/>
      <c r="G393" s="63"/>
      <c r="H393" s="63"/>
      <c r="I393" s="63"/>
      <c r="J393" s="78">
        <f>G393+H393+I393</f>
        <v>0</v>
      </c>
      <c r="K393" s="63"/>
      <c r="L393" s="63"/>
      <c r="M393" s="63" t="e">
        <f t="shared" si="229"/>
        <v>#DIV/0!</v>
      </c>
      <c r="N393" s="63"/>
      <c r="O393" s="63"/>
      <c r="P393" s="63"/>
      <c r="Q393" s="78">
        <f t="shared" si="208"/>
        <v>0</v>
      </c>
      <c r="R393" s="63"/>
      <c r="S393" s="78"/>
      <c r="T393" s="63"/>
      <c r="U393" s="62">
        <f t="shared" si="205"/>
        <v>0</v>
      </c>
      <c r="V393" s="63"/>
      <c r="W393" s="78"/>
      <c r="X393" s="63"/>
      <c r="Y393" s="63"/>
      <c r="Z393" s="64"/>
      <c r="AA393" s="65"/>
      <c r="AB393" s="65">
        <v>0</v>
      </c>
      <c r="AC393" s="65">
        <v>0</v>
      </c>
      <c r="AD393" s="65">
        <v>0</v>
      </c>
      <c r="AE393" s="67">
        <f t="shared" si="207"/>
        <v>0</v>
      </c>
      <c r="AF393" s="65"/>
      <c r="AG393" s="66"/>
      <c r="AH393" s="67">
        <f t="shared" si="227"/>
        <v>0</v>
      </c>
      <c r="AI393" s="66">
        <f t="shared" si="227"/>
        <v>0</v>
      </c>
      <c r="AJ393" s="67"/>
      <c r="AK393" s="66" t="e">
        <f t="shared" si="203"/>
        <v>#DIV/0!</v>
      </c>
      <c r="AL393" s="65"/>
      <c r="AM393" s="65"/>
      <c r="AN393" s="65"/>
      <c r="AO393" s="67">
        <f t="shared" si="233"/>
        <v>0</v>
      </c>
      <c r="AP393" s="66">
        <f t="shared" si="230"/>
        <v>0</v>
      </c>
      <c r="AQ393" s="65"/>
      <c r="AR393" s="67">
        <f t="shared" si="199"/>
        <v>0</v>
      </c>
      <c r="AS393" s="65" t="e">
        <f t="shared" si="206"/>
        <v>#DIV/0!</v>
      </c>
      <c r="AT393" s="68">
        <f t="shared" si="231"/>
        <v>0</v>
      </c>
      <c r="AU393" s="68">
        <f t="shared" si="232"/>
        <v>0</v>
      </c>
      <c r="AV393" s="8"/>
      <c r="AW393" s="8"/>
      <c r="AX393" s="8"/>
      <c r="AY393" s="8"/>
      <c r="AZ393" s="8"/>
      <c r="BA393" s="8"/>
      <c r="BB393" s="8"/>
    </row>
    <row r="394" spans="1:54" ht="45.75" customHeight="1" hidden="1">
      <c r="A394" s="328" t="s">
        <v>553</v>
      </c>
      <c r="B394" s="329" t="s">
        <v>554</v>
      </c>
      <c r="C394" s="56" t="s">
        <v>870</v>
      </c>
      <c r="D394" s="63"/>
      <c r="E394" s="63"/>
      <c r="F394" s="63"/>
      <c r="G394" s="63"/>
      <c r="H394" s="63"/>
      <c r="I394" s="63"/>
      <c r="J394" s="78">
        <f>G394+H394+I394</f>
        <v>0</v>
      </c>
      <c r="K394" s="63"/>
      <c r="L394" s="63"/>
      <c r="M394" s="63" t="e">
        <f t="shared" si="229"/>
        <v>#DIV/0!</v>
      </c>
      <c r="N394" s="63"/>
      <c r="O394" s="63"/>
      <c r="P394" s="63"/>
      <c r="Q394" s="78">
        <f t="shared" si="208"/>
        <v>0</v>
      </c>
      <c r="R394" s="63"/>
      <c r="S394" s="78"/>
      <c r="T394" s="63"/>
      <c r="U394" s="62">
        <f t="shared" si="205"/>
        <v>0</v>
      </c>
      <c r="V394" s="63"/>
      <c r="W394" s="78"/>
      <c r="X394" s="63"/>
      <c r="Y394" s="63"/>
      <c r="Z394" s="64"/>
      <c r="AA394" s="65"/>
      <c r="AB394" s="65"/>
      <c r="AC394" s="65"/>
      <c r="AD394" s="65"/>
      <c r="AE394" s="67">
        <f t="shared" si="207"/>
        <v>0</v>
      </c>
      <c r="AF394" s="65"/>
      <c r="AG394" s="66"/>
      <c r="AH394" s="67">
        <f t="shared" si="227"/>
        <v>0</v>
      </c>
      <c r="AI394" s="66">
        <f t="shared" si="227"/>
        <v>0</v>
      </c>
      <c r="AJ394" s="67"/>
      <c r="AK394" s="66" t="e">
        <f t="shared" si="203"/>
        <v>#DIV/0!</v>
      </c>
      <c r="AL394" s="65"/>
      <c r="AM394" s="65"/>
      <c r="AN394" s="65"/>
      <c r="AO394" s="67">
        <f t="shared" si="233"/>
        <v>0</v>
      </c>
      <c r="AP394" s="66">
        <f t="shared" si="230"/>
        <v>0</v>
      </c>
      <c r="AQ394" s="65"/>
      <c r="AR394" s="67">
        <f t="shared" si="199"/>
        <v>0</v>
      </c>
      <c r="AS394" s="65" t="e">
        <f t="shared" si="206"/>
        <v>#DIV/0!</v>
      </c>
      <c r="AT394" s="68">
        <f t="shared" si="231"/>
        <v>0</v>
      </c>
      <c r="AU394" s="68">
        <f t="shared" si="232"/>
        <v>0</v>
      </c>
      <c r="AV394" s="8"/>
      <c r="AW394" s="8"/>
      <c r="AX394" s="8"/>
      <c r="AY394" s="8"/>
      <c r="AZ394" s="8"/>
      <c r="BA394" s="8"/>
      <c r="BB394" s="8"/>
    </row>
    <row r="395" spans="1:54" ht="33.75" customHeight="1" hidden="1">
      <c r="A395" s="261"/>
      <c r="B395" s="317"/>
      <c r="C395" s="19" t="s">
        <v>871</v>
      </c>
      <c r="D395" s="63"/>
      <c r="E395" s="63"/>
      <c r="F395" s="63"/>
      <c r="G395" s="63"/>
      <c r="H395" s="63"/>
      <c r="I395" s="63"/>
      <c r="J395" s="78">
        <f>G395+H395+I395</f>
        <v>0</v>
      </c>
      <c r="K395" s="63"/>
      <c r="L395" s="63"/>
      <c r="M395" s="63" t="e">
        <f t="shared" si="229"/>
        <v>#DIV/0!</v>
      </c>
      <c r="N395" s="63"/>
      <c r="O395" s="63"/>
      <c r="P395" s="63"/>
      <c r="Q395" s="78">
        <f t="shared" si="208"/>
        <v>0</v>
      </c>
      <c r="R395" s="63"/>
      <c r="S395" s="78"/>
      <c r="T395" s="63"/>
      <c r="U395" s="62">
        <f t="shared" si="205"/>
        <v>0</v>
      </c>
      <c r="V395" s="78">
        <f>K395+R395</f>
        <v>0</v>
      </c>
      <c r="W395" s="78"/>
      <c r="X395" s="76" t="e">
        <f>U395/V395*100</f>
        <v>#DIV/0!</v>
      </c>
      <c r="Y395" s="76" t="e">
        <f>U395/D395*100</f>
        <v>#DIV/0!</v>
      </c>
      <c r="Z395" s="64"/>
      <c r="AA395" s="65"/>
      <c r="AB395" s="65"/>
      <c r="AC395" s="65"/>
      <c r="AD395" s="65"/>
      <c r="AE395" s="67">
        <f t="shared" si="207"/>
        <v>0</v>
      </c>
      <c r="AF395" s="65"/>
      <c r="AG395" s="66" t="e">
        <f>AE395/AF395*100</f>
        <v>#DIV/0!</v>
      </c>
      <c r="AH395" s="67">
        <f t="shared" si="227"/>
        <v>0</v>
      </c>
      <c r="AI395" s="66">
        <f t="shared" si="227"/>
        <v>0</v>
      </c>
      <c r="AJ395" s="67" t="e">
        <f t="shared" si="226"/>
        <v>#DIV/0!</v>
      </c>
      <c r="AK395" s="66" t="e">
        <f t="shared" si="203"/>
        <v>#DIV/0!</v>
      </c>
      <c r="AL395" s="65"/>
      <c r="AM395" s="65"/>
      <c r="AN395" s="65"/>
      <c r="AO395" s="67">
        <f t="shared" si="233"/>
        <v>0</v>
      </c>
      <c r="AP395" s="66">
        <f t="shared" si="230"/>
        <v>0</v>
      </c>
      <c r="AQ395" s="65" t="e">
        <f>AO395/AP395*100</f>
        <v>#DIV/0!</v>
      </c>
      <c r="AR395" s="67">
        <f t="shared" si="199"/>
        <v>0</v>
      </c>
      <c r="AS395" s="65" t="e">
        <f t="shared" si="206"/>
        <v>#DIV/0!</v>
      </c>
      <c r="AT395" s="68">
        <f t="shared" si="231"/>
        <v>0</v>
      </c>
      <c r="AU395" s="68">
        <f t="shared" si="232"/>
        <v>0</v>
      </c>
      <c r="AV395" s="8"/>
      <c r="AW395" s="8"/>
      <c r="AX395" s="8"/>
      <c r="AY395" s="8"/>
      <c r="AZ395" s="8"/>
      <c r="BA395" s="8"/>
      <c r="BB395" s="8"/>
    </row>
    <row r="396" spans="1:54" ht="25.5" customHeight="1">
      <c r="A396" s="203"/>
      <c r="B396" s="330" t="s">
        <v>555</v>
      </c>
      <c r="C396" s="19" t="s">
        <v>870</v>
      </c>
      <c r="D396" s="63"/>
      <c r="E396" s="63"/>
      <c r="F396" s="63"/>
      <c r="G396" s="63">
        <f aca="true" t="shared" si="234" ref="G396:J397">G388+G391</f>
        <v>1022113.3442084038</v>
      </c>
      <c r="H396" s="63">
        <f t="shared" si="234"/>
        <v>1315315.1394013455</v>
      </c>
      <c r="I396" s="63">
        <f t="shared" si="234"/>
        <v>1730361.0786997215</v>
      </c>
      <c r="J396" s="63">
        <f t="shared" si="234"/>
        <v>4067789.562309471</v>
      </c>
      <c r="K396" s="63"/>
      <c r="L396" s="63"/>
      <c r="M396" s="63"/>
      <c r="N396" s="63">
        <f>N388+N391</f>
        <v>2714179.1308267154</v>
      </c>
      <c r="O396" s="78">
        <f>SUM(O388+O394)</f>
        <v>1238005.6779497913</v>
      </c>
      <c r="P396" s="78">
        <f>SUM(P388+P394)</f>
        <v>1797830.5614436702</v>
      </c>
      <c r="Q396" s="78">
        <f t="shared" si="208"/>
        <v>5750015.370220177</v>
      </c>
      <c r="R396" s="63"/>
      <c r="S396" s="78"/>
      <c r="T396" s="63"/>
      <c r="U396" s="62">
        <f t="shared" si="205"/>
        <v>9817804.932529647</v>
      </c>
      <c r="V396" s="78"/>
      <c r="W396" s="204"/>
      <c r="X396" s="63"/>
      <c r="Y396" s="63"/>
      <c r="Z396" s="64"/>
      <c r="AA396" s="65"/>
      <c r="AB396" s="67">
        <f aca="true" t="shared" si="235" ref="AB396:AE397">SUM(AB388+AB394)</f>
        <v>2540871.625333276</v>
      </c>
      <c r="AC396" s="67">
        <f t="shared" si="235"/>
        <v>2511795.8155829823</v>
      </c>
      <c r="AD396" s="67">
        <f t="shared" si="235"/>
        <v>1694785.044747857</v>
      </c>
      <c r="AE396" s="67">
        <f t="shared" si="235"/>
        <v>6747452.485664116</v>
      </c>
      <c r="AF396" s="205"/>
      <c r="AG396" s="206"/>
      <c r="AH396" s="67">
        <f t="shared" si="227"/>
        <v>16565257.418193763</v>
      </c>
      <c r="AI396" s="66">
        <f t="shared" si="227"/>
        <v>0</v>
      </c>
      <c r="AJ396" s="67"/>
      <c r="AK396" s="66" t="e">
        <f>AH396/F396*100</f>
        <v>#DIV/0!</v>
      </c>
      <c r="AL396" s="67">
        <f>SUM(AL388+AL394)</f>
        <v>0</v>
      </c>
      <c r="AM396" s="67">
        <f>SUM(AM388+AM394)</f>
        <v>0</v>
      </c>
      <c r="AN396" s="205"/>
      <c r="AO396" s="67">
        <f t="shared" si="233"/>
        <v>0</v>
      </c>
      <c r="AP396" s="66">
        <f t="shared" si="230"/>
        <v>0</v>
      </c>
      <c r="AQ396" s="205"/>
      <c r="AR396" s="67">
        <f t="shared" si="199"/>
        <v>16565257.418193763</v>
      </c>
      <c r="AS396" s="65" t="e">
        <f t="shared" si="206"/>
        <v>#DIV/0!</v>
      </c>
      <c r="AT396" s="68">
        <f t="shared" si="231"/>
        <v>1505932.4925630693</v>
      </c>
      <c r="AU396" s="68">
        <f t="shared" si="232"/>
        <v>18071189.910756834</v>
      </c>
      <c r="AV396" s="8"/>
      <c r="AW396" s="8"/>
      <c r="AX396" s="8"/>
      <c r="AY396" s="8"/>
      <c r="AZ396" s="8"/>
      <c r="BA396" s="8"/>
      <c r="BB396" s="8"/>
    </row>
    <row r="397" spans="1:54" ht="25.5" customHeight="1">
      <c r="A397" s="207"/>
      <c r="B397" s="331"/>
      <c r="C397" s="19" t="s">
        <v>112</v>
      </c>
      <c r="D397" s="78">
        <f>SUM(D389+D395)</f>
        <v>5991716.700000001</v>
      </c>
      <c r="E397" s="78">
        <f>SUM(E389+E395)</f>
        <v>5382018.399999999</v>
      </c>
      <c r="F397" s="78">
        <f>SUM(F389+F395)</f>
        <v>4675716.700000001</v>
      </c>
      <c r="G397" s="63">
        <f t="shared" si="234"/>
        <v>386604.50000000006</v>
      </c>
      <c r="H397" s="63">
        <f t="shared" si="234"/>
        <v>438264.1</v>
      </c>
      <c r="I397" s="63">
        <f t="shared" si="234"/>
        <v>436501.6000000001</v>
      </c>
      <c r="J397" s="63">
        <f t="shared" si="234"/>
        <v>1261370.2</v>
      </c>
      <c r="K397" s="63"/>
      <c r="L397" s="63"/>
      <c r="M397" s="63">
        <f>J397/F397*100</f>
        <v>26.97704503782275</v>
      </c>
      <c r="N397" s="63">
        <f>N389+N392</f>
        <v>705387.7</v>
      </c>
      <c r="O397" s="78">
        <f>SUM(O389+O395)</f>
        <v>401555.79999999993</v>
      </c>
      <c r="P397" s="78">
        <f>SUM(P389+P395)</f>
        <v>482387.20000000007</v>
      </c>
      <c r="Q397" s="78">
        <f t="shared" si="208"/>
        <v>1589330.7000000002</v>
      </c>
      <c r="R397" s="63"/>
      <c r="S397" s="78">
        <f>Q397/F397*100</f>
        <v>33.99116760003872</v>
      </c>
      <c r="T397" s="63"/>
      <c r="U397" s="62">
        <f t="shared" si="205"/>
        <v>2850700.9000000004</v>
      </c>
      <c r="V397" s="78"/>
      <c r="W397" s="78"/>
      <c r="X397" s="63"/>
      <c r="Y397" s="63">
        <f>U397/F397*100</f>
        <v>60.96821263786148</v>
      </c>
      <c r="Z397" s="64"/>
      <c r="AA397" s="65"/>
      <c r="AB397" s="67">
        <f t="shared" si="235"/>
        <v>816532</v>
      </c>
      <c r="AC397" s="67">
        <f t="shared" si="235"/>
        <v>419451.30000000005</v>
      </c>
      <c r="AD397" s="67">
        <f t="shared" si="235"/>
        <v>347564.89999999997</v>
      </c>
      <c r="AE397" s="67">
        <f t="shared" si="235"/>
        <v>1583548.2</v>
      </c>
      <c r="AF397" s="65"/>
      <c r="AG397" s="66"/>
      <c r="AH397" s="67">
        <f t="shared" si="227"/>
        <v>4434249.100000001</v>
      </c>
      <c r="AI397" s="66">
        <f t="shared" si="227"/>
        <v>0</v>
      </c>
      <c r="AJ397" s="67"/>
      <c r="AK397" s="66">
        <f>AH397/F397*100</f>
        <v>94.83570935766916</v>
      </c>
      <c r="AL397" s="67">
        <f>SUM(AL389+AL395)</f>
        <v>0</v>
      </c>
      <c r="AM397" s="67">
        <f>SUM(AM389+AM395)</f>
        <v>0</v>
      </c>
      <c r="AN397" s="67">
        <f>SUM(AN389+AN395)</f>
        <v>0</v>
      </c>
      <c r="AO397" s="67">
        <f t="shared" si="233"/>
        <v>0</v>
      </c>
      <c r="AP397" s="66">
        <f t="shared" si="230"/>
        <v>4675716.700000001</v>
      </c>
      <c r="AQ397" s="65"/>
      <c r="AR397" s="67">
        <f>SUM(AR389+AR395)</f>
        <v>4434249.100000001</v>
      </c>
      <c r="AS397" s="65">
        <f t="shared" si="206"/>
        <v>94.83570935766916</v>
      </c>
      <c r="AT397" s="68">
        <f t="shared" si="231"/>
        <v>403113.5545454546</v>
      </c>
      <c r="AU397" s="68">
        <f t="shared" si="232"/>
        <v>4837362.654545455</v>
      </c>
      <c r="AV397" s="8"/>
      <c r="AW397" s="8"/>
      <c r="AX397" s="8"/>
      <c r="AY397" s="8"/>
      <c r="AZ397" s="8"/>
      <c r="BA397" s="8"/>
      <c r="BB397" s="8"/>
    </row>
    <row r="398" spans="1:54" ht="24.75" customHeight="1">
      <c r="A398" s="207"/>
      <c r="B398" s="208" t="s">
        <v>556</v>
      </c>
      <c r="C398" s="209"/>
      <c r="D398" s="78"/>
      <c r="E398" s="78"/>
      <c r="F398" s="78"/>
      <c r="G398" s="63">
        <v>1214.3</v>
      </c>
      <c r="H398" s="63">
        <v>-267.4</v>
      </c>
      <c r="I398" s="63">
        <v>-1625.9</v>
      </c>
      <c r="J398" s="78">
        <f>G398+H398+I398</f>
        <v>-679.0000000000001</v>
      </c>
      <c r="K398" s="63"/>
      <c r="L398" s="63"/>
      <c r="M398" s="63"/>
      <c r="N398" s="63">
        <v>-1627.9</v>
      </c>
      <c r="O398" s="63">
        <v>-750</v>
      </c>
      <c r="P398" s="63">
        <v>247.9</v>
      </c>
      <c r="Q398" s="78">
        <f t="shared" si="208"/>
        <v>-2130</v>
      </c>
      <c r="R398" s="63"/>
      <c r="S398" s="78"/>
      <c r="T398" s="63"/>
      <c r="U398" s="62">
        <f t="shared" si="205"/>
        <v>-2809</v>
      </c>
      <c r="V398" s="78"/>
      <c r="W398" s="78"/>
      <c r="X398" s="63"/>
      <c r="Y398" s="63"/>
      <c r="Z398" s="64"/>
      <c r="AA398" s="65"/>
      <c r="AB398" s="67">
        <v>1355.4</v>
      </c>
      <c r="AC398" s="67">
        <v>-1541.6</v>
      </c>
      <c r="AD398" s="67">
        <v>14.6</v>
      </c>
      <c r="AE398" s="67">
        <f>AB398+AC398+AD398</f>
        <v>-171.59999999999982</v>
      </c>
      <c r="AF398" s="65"/>
      <c r="AG398" s="66"/>
      <c r="AH398" s="67">
        <f t="shared" si="227"/>
        <v>-2980.6</v>
      </c>
      <c r="AI398" s="66">
        <f t="shared" si="227"/>
        <v>0</v>
      </c>
      <c r="AJ398" s="67"/>
      <c r="AK398" s="66" t="e">
        <f>AH398/F398*100</f>
        <v>#DIV/0!</v>
      </c>
      <c r="AL398" s="67"/>
      <c r="AM398" s="67"/>
      <c r="AN398" s="67"/>
      <c r="AO398" s="67">
        <f t="shared" si="233"/>
        <v>0</v>
      </c>
      <c r="AP398" s="66">
        <f t="shared" si="230"/>
        <v>0</v>
      </c>
      <c r="AQ398" s="65"/>
      <c r="AR398" s="67">
        <f>AH398+AO398</f>
        <v>-2980.6</v>
      </c>
      <c r="AS398" s="65" t="e">
        <f t="shared" si="206"/>
        <v>#DIV/0!</v>
      </c>
      <c r="AT398" s="68">
        <f t="shared" si="231"/>
        <v>-270.96363636363634</v>
      </c>
      <c r="AU398" s="68">
        <f t="shared" si="232"/>
        <v>-3251.5636363636363</v>
      </c>
      <c r="AV398" s="8"/>
      <c r="AW398" s="8"/>
      <c r="AX398" s="8"/>
      <c r="AY398" s="8"/>
      <c r="AZ398" s="8"/>
      <c r="BA398" s="8"/>
      <c r="BB398" s="8"/>
    </row>
    <row r="399" spans="1:54" ht="25.5" customHeight="1">
      <c r="A399" s="130"/>
      <c r="B399" s="208" t="s">
        <v>557</v>
      </c>
      <c r="C399" s="210"/>
      <c r="D399" s="78"/>
      <c r="E399" s="78"/>
      <c r="F399" s="78"/>
      <c r="G399" s="63">
        <f>G397-G398</f>
        <v>385390.20000000007</v>
      </c>
      <c r="H399" s="63">
        <f>H397-H398</f>
        <v>438531.5</v>
      </c>
      <c r="I399" s="63">
        <f>I397-I398</f>
        <v>438127.5000000001</v>
      </c>
      <c r="J399" s="63">
        <f>J397-J398</f>
        <v>1262049.2</v>
      </c>
      <c r="K399" s="63"/>
      <c r="L399" s="63"/>
      <c r="M399" s="63"/>
      <c r="N399" s="78">
        <f>SUM(N397-N398)</f>
        <v>707015.6</v>
      </c>
      <c r="O399" s="78">
        <f>SUM(O397-O398)</f>
        <v>402305.79999999993</v>
      </c>
      <c r="P399" s="78">
        <f>SUM(P397-P398)</f>
        <v>482139.30000000005</v>
      </c>
      <c r="Q399" s="78">
        <f t="shared" si="208"/>
        <v>1591460.7</v>
      </c>
      <c r="R399" s="63"/>
      <c r="S399" s="78"/>
      <c r="T399" s="63"/>
      <c r="U399" s="62">
        <f t="shared" si="205"/>
        <v>2853509.9</v>
      </c>
      <c r="V399" s="78"/>
      <c r="W399" s="78"/>
      <c r="X399" s="63"/>
      <c r="Y399" s="63"/>
      <c r="Z399" s="64"/>
      <c r="AA399" s="65"/>
      <c r="AB399" s="67">
        <f>SUM(AB397-AB398)</f>
        <v>815176.6</v>
      </c>
      <c r="AC399" s="67">
        <f>SUM(AC397-AC398)</f>
        <v>420992.9</v>
      </c>
      <c r="AD399" s="67">
        <f>SUM(AD397-AD398)</f>
        <v>347550.3</v>
      </c>
      <c r="AE399" s="67">
        <f>SUM(AE397-AE398)</f>
        <v>1583719.8</v>
      </c>
      <c r="AF399" s="65"/>
      <c r="AG399" s="66"/>
      <c r="AH399" s="67">
        <f t="shared" si="227"/>
        <v>4437229.7</v>
      </c>
      <c r="AI399" s="66">
        <f t="shared" si="227"/>
        <v>0</v>
      </c>
      <c r="AJ399" s="67"/>
      <c r="AK399" s="66" t="e">
        <f>AH399/F399*100</f>
        <v>#DIV/0!</v>
      </c>
      <c r="AL399" s="67">
        <f>SUM(AL397-AL398)</f>
        <v>0</v>
      </c>
      <c r="AM399" s="67">
        <f>SUM(AM397-AM398)</f>
        <v>0</v>
      </c>
      <c r="AN399" s="67">
        <f>SUM(AN397-AN398)</f>
        <v>0</v>
      </c>
      <c r="AO399" s="67">
        <f>SUM(AO397-AO398)</f>
        <v>0</v>
      </c>
      <c r="AP399" s="66">
        <f t="shared" si="230"/>
        <v>0</v>
      </c>
      <c r="AQ399" s="65"/>
      <c r="AR399" s="67">
        <f>SUM(AR397-AR398)</f>
        <v>4437229.7</v>
      </c>
      <c r="AS399" s="65" t="e">
        <f>AR399/D399*100</f>
        <v>#DIV/0!</v>
      </c>
      <c r="AT399" s="68">
        <f t="shared" si="231"/>
        <v>403384.5181818182</v>
      </c>
      <c r="AU399" s="68">
        <f t="shared" si="232"/>
        <v>4840614.218181819</v>
      </c>
      <c r="AV399" s="8"/>
      <c r="AW399" s="8"/>
      <c r="AX399" s="8"/>
      <c r="AY399" s="8"/>
      <c r="AZ399" s="8"/>
      <c r="BA399" s="8"/>
      <c r="BB399" s="8"/>
    </row>
    <row r="400" spans="1:54" ht="31.5" customHeight="1">
      <c r="A400" s="211" t="s">
        <v>558</v>
      </c>
      <c r="B400" s="212"/>
      <c r="C400" s="213"/>
      <c r="D400" s="205"/>
      <c r="E400" s="205"/>
      <c r="F400" s="205"/>
      <c r="G400" s="205"/>
      <c r="H400" s="205"/>
      <c r="I400" s="205"/>
      <c r="J400" s="214"/>
      <c r="K400" s="205"/>
      <c r="L400" s="205"/>
      <c r="M400" s="205"/>
      <c r="N400" s="205"/>
      <c r="O400" s="205"/>
      <c r="P400" s="205"/>
      <c r="Q400" s="214"/>
      <c r="R400" s="205"/>
      <c r="S400" s="205"/>
      <c r="T400" s="205"/>
      <c r="U400" s="214"/>
      <c r="V400" s="214"/>
      <c r="W400" s="214"/>
      <c r="X400" s="205"/>
      <c r="Y400" s="205"/>
      <c r="Z400" s="205"/>
      <c r="AA400" s="205"/>
      <c r="AB400" s="205"/>
      <c r="AC400" s="205"/>
      <c r="AD400" s="205"/>
      <c r="AE400" s="214"/>
      <c r="AF400" s="205"/>
      <c r="AG400" s="215"/>
      <c r="AH400" s="214"/>
      <c r="AI400" s="205"/>
      <c r="AJ400" s="205"/>
      <c r="AK400" s="215"/>
      <c r="AL400" s="205"/>
      <c r="AM400" s="205"/>
      <c r="AN400" s="205"/>
      <c r="AO400" s="214"/>
      <c r="AP400" s="205"/>
      <c r="AQ400" s="205"/>
      <c r="AR400" s="214"/>
      <c r="AS400" s="205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9" customHeight="1">
      <c r="A401" s="211"/>
      <c r="B401" s="212"/>
      <c r="C401" s="213"/>
      <c r="D401" s="205"/>
      <c r="E401" s="205"/>
      <c r="F401" s="205"/>
      <c r="G401" s="205"/>
      <c r="H401" s="205"/>
      <c r="I401" s="205"/>
      <c r="J401" s="214"/>
      <c r="K401" s="205"/>
      <c r="L401" s="205"/>
      <c r="M401" s="205"/>
      <c r="N401" s="205"/>
      <c r="O401" s="205"/>
      <c r="P401" s="205"/>
      <c r="Q401" s="214"/>
      <c r="R401" s="205"/>
      <c r="S401" s="205"/>
      <c r="T401" s="205"/>
      <c r="U401" s="214"/>
      <c r="V401" s="214"/>
      <c r="W401" s="214"/>
      <c r="X401" s="205"/>
      <c r="Y401" s="205"/>
      <c r="Z401" s="205"/>
      <c r="AA401" s="205"/>
      <c r="AB401" s="205"/>
      <c r="AC401" s="205"/>
      <c r="AD401" s="205"/>
      <c r="AE401" s="214"/>
      <c r="AF401" s="205"/>
      <c r="AG401" s="215"/>
      <c r="AH401" s="214"/>
      <c r="AI401" s="205"/>
      <c r="AJ401" s="205"/>
      <c r="AK401" s="215"/>
      <c r="AL401" s="205"/>
      <c r="AM401" s="205"/>
      <c r="AN401" s="205"/>
      <c r="AO401" s="214"/>
      <c r="AP401" s="205"/>
      <c r="AQ401" s="205"/>
      <c r="AR401" s="214"/>
      <c r="AS401" s="205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5.75">
      <c r="A402" s="332" t="s">
        <v>559</v>
      </c>
      <c r="B402" s="333"/>
      <c r="C402" s="213"/>
      <c r="D402" s="216"/>
      <c r="E402" s="216"/>
      <c r="F402" s="21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5.75">
      <c r="A403" s="21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5.75">
      <c r="A404" s="21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5.75">
      <c r="A405" s="21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5.75">
      <c r="A407" s="8"/>
      <c r="B407" s="218"/>
      <c r="C407" s="21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5.75">
      <c r="A411" s="218"/>
      <c r="B411" s="218"/>
      <c r="C411" s="21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5.75">
      <c r="A412" s="8"/>
      <c r="B412" s="218"/>
      <c r="C412" s="21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5.75">
      <c r="A413" s="8"/>
      <c r="B413" s="218"/>
      <c r="C413" s="21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5.75">
      <c r="A415" s="218"/>
      <c r="B415" s="218"/>
      <c r="C415" s="21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5.75">
      <c r="A416" s="8"/>
      <c r="B416" s="218"/>
      <c r="C416" s="21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5.75">
      <c r="A417" s="8"/>
      <c r="B417" s="218"/>
      <c r="C417" s="21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5.75">
      <c r="A418" s="8"/>
      <c r="B418" s="218"/>
      <c r="C418" s="21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5.75">
      <c r="A419" s="8"/>
      <c r="B419" s="218"/>
      <c r="C419" s="21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5.75">
      <c r="A420" s="8"/>
      <c r="B420" s="218"/>
      <c r="C420" s="21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5.75">
      <c r="A423" s="218"/>
      <c r="B423" s="218"/>
      <c r="C423" s="21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 ht="15.75">
      <c r="A426" s="218"/>
      <c r="B426" s="218"/>
      <c r="C426" s="21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 ht="15.75">
      <c r="A427" s="8"/>
      <c r="B427" s="218"/>
      <c r="C427" s="21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 ht="15.75">
      <c r="A428" s="8"/>
      <c r="B428" s="218"/>
      <c r="C428" s="21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 ht="15.75">
      <c r="A430" s="8"/>
      <c r="B430" s="8"/>
      <c r="C430" s="8"/>
      <c r="D430" s="8"/>
      <c r="E430" s="8"/>
      <c r="F430" s="8"/>
      <c r="G430" s="8"/>
      <c r="H430" s="21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 ht="15.75">
      <c r="A431" s="218"/>
      <c r="B431" s="218"/>
      <c r="C431" s="218"/>
      <c r="D431" s="218"/>
      <c r="E431" s="218"/>
      <c r="F431" s="218"/>
      <c r="G431" s="8"/>
      <c r="H431" s="21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 ht="15.75">
      <c r="A432" s="8"/>
      <c r="B432" s="218"/>
      <c r="C432" s="218"/>
      <c r="D432" s="218"/>
      <c r="E432" s="218"/>
      <c r="F432" s="218"/>
      <c r="G432" s="8"/>
      <c r="H432" s="21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 ht="15.75">
      <c r="A433" s="8"/>
      <c r="B433" s="218"/>
      <c r="C433" s="218"/>
      <c r="D433" s="218"/>
      <c r="E433" s="218"/>
      <c r="F433" s="21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54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</row>
    <row r="436" spans="1:55" ht="15.75">
      <c r="A436" s="218"/>
      <c r="B436" s="218"/>
      <c r="C436" s="21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219"/>
    </row>
    <row r="437" spans="1:56" ht="15.75">
      <c r="A437" s="8"/>
      <c r="B437" s="218"/>
      <c r="C437" s="21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220"/>
    </row>
    <row r="438" spans="1:56" ht="15.75">
      <c r="A438" s="8"/>
      <c r="B438" s="218"/>
      <c r="C438" s="21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220"/>
    </row>
    <row r="439" spans="1:56" ht="15.75">
      <c r="A439" s="8"/>
      <c r="B439" s="218"/>
      <c r="C439" s="21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220"/>
    </row>
    <row r="440" spans="1:56" ht="15.75">
      <c r="A440" s="8"/>
      <c r="B440" s="218"/>
      <c r="C440" s="21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220"/>
    </row>
    <row r="441" spans="1:56" ht="15.75">
      <c r="A441" s="8"/>
      <c r="B441" s="218"/>
      <c r="C441" s="21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220"/>
    </row>
    <row r="442" spans="1:56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220"/>
    </row>
    <row r="443" spans="1:56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220"/>
    </row>
    <row r="444" spans="1:56" ht="15.75">
      <c r="A444" s="218"/>
      <c r="B444" s="218"/>
      <c r="C444" s="21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220"/>
    </row>
    <row r="445" spans="1:56" ht="15.75">
      <c r="A445" s="8"/>
      <c r="B445" s="218"/>
      <c r="C445" s="21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220"/>
    </row>
    <row r="446" spans="1:56" ht="15.75">
      <c r="A446" s="8"/>
      <c r="B446" s="218"/>
      <c r="C446" s="21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220"/>
    </row>
    <row r="447" spans="1:56" ht="15.75">
      <c r="A447" s="8"/>
      <c r="B447" s="218"/>
      <c r="C447" s="21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220"/>
    </row>
    <row r="448" spans="1:56" ht="15.75">
      <c r="A448" s="8"/>
      <c r="B448" s="218"/>
      <c r="C448" s="21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220"/>
    </row>
    <row r="449" spans="1:56" ht="15.75">
      <c r="A449" s="8"/>
      <c r="B449" s="218"/>
      <c r="C449" s="21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220"/>
    </row>
    <row r="450" spans="1:56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220"/>
    </row>
    <row r="451" spans="1:56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220"/>
    </row>
    <row r="452" spans="1:56" ht="15.75">
      <c r="A452" s="218"/>
      <c r="B452" s="218"/>
      <c r="C452" s="21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220"/>
    </row>
    <row r="453" spans="1:56" ht="15.75">
      <c r="A453" s="8"/>
      <c r="B453" s="218"/>
      <c r="C453" s="21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220"/>
    </row>
    <row r="454" spans="1:56" ht="15.75">
      <c r="A454" s="8"/>
      <c r="B454" s="218"/>
      <c r="C454" s="21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220"/>
    </row>
    <row r="455" spans="1:60" ht="15.75">
      <c r="A455" s="8"/>
      <c r="B455" s="218"/>
      <c r="C455" s="21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221"/>
      <c r="BE455" s="221"/>
      <c r="BF455" s="221"/>
      <c r="BG455" s="221"/>
      <c r="BH455" s="220"/>
    </row>
    <row r="456" spans="1:60" ht="15.75">
      <c r="A456" s="8"/>
      <c r="B456" s="218"/>
      <c r="C456" s="21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220"/>
    </row>
    <row r="457" spans="1:60" ht="15.75">
      <c r="A457" s="8"/>
      <c r="B457" s="218"/>
      <c r="C457" s="21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220"/>
    </row>
    <row r="458" spans="1:60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220"/>
    </row>
    <row r="459" spans="1:60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220"/>
    </row>
    <row r="460" spans="1:60" ht="15.75">
      <c r="A460" s="218"/>
      <c r="B460" s="218"/>
      <c r="C460" s="21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220"/>
    </row>
    <row r="461" spans="1:60" ht="15.75">
      <c r="A461" s="8"/>
      <c r="B461" s="218"/>
      <c r="C461" s="21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220"/>
    </row>
    <row r="462" spans="1:60" ht="15.75">
      <c r="A462" s="8"/>
      <c r="B462" s="218"/>
      <c r="C462" s="21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220"/>
    </row>
    <row r="463" spans="1:60" ht="15.75">
      <c r="A463" s="8"/>
      <c r="B463" s="218"/>
      <c r="C463" s="21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220"/>
    </row>
    <row r="464" spans="1:60" ht="15.75">
      <c r="A464" s="8"/>
      <c r="B464" s="218"/>
      <c r="C464" s="21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220"/>
    </row>
    <row r="465" spans="1:60" ht="15.75">
      <c r="A465" s="8"/>
      <c r="B465" s="218"/>
      <c r="C465" s="218"/>
      <c r="D465" s="8"/>
      <c r="E465" s="8"/>
      <c r="F465" s="8"/>
      <c r="G465" s="8"/>
      <c r="H465" s="215"/>
      <c r="I465" s="214"/>
      <c r="J465" s="214"/>
      <c r="K465" s="215"/>
      <c r="L465" s="214"/>
      <c r="M465" s="215"/>
      <c r="N465" s="214"/>
      <c r="O465" s="214"/>
      <c r="P465" s="214"/>
      <c r="Q465" s="215"/>
      <c r="R465" s="215"/>
      <c r="S465" s="215"/>
      <c r="T465" s="215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215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220"/>
    </row>
    <row r="466" spans="1:60" ht="15.75">
      <c r="A466" s="222"/>
      <c r="B466" s="215"/>
      <c r="C466" s="215"/>
      <c r="D466" s="214"/>
      <c r="E466" s="214"/>
      <c r="F466" s="214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215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220"/>
    </row>
    <row r="467" spans="1:60" ht="15.75">
      <c r="A467" s="222"/>
      <c r="B467" s="215"/>
      <c r="C467" s="215"/>
      <c r="D467" s="215"/>
      <c r="E467" s="215"/>
      <c r="F467" s="215"/>
      <c r="G467" s="215"/>
      <c r="H467" s="215"/>
      <c r="I467" s="214"/>
      <c r="J467" s="214"/>
      <c r="K467" s="215"/>
      <c r="L467" s="214"/>
      <c r="M467" s="215"/>
      <c r="N467" s="214"/>
      <c r="O467" s="214"/>
      <c r="P467" s="214"/>
      <c r="Q467" s="215"/>
      <c r="R467" s="215"/>
      <c r="S467" s="215"/>
      <c r="T467" s="215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215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220"/>
    </row>
    <row r="468" spans="1:60" ht="15.75">
      <c r="A468" s="222"/>
      <c r="B468" s="215"/>
      <c r="C468" s="215"/>
      <c r="D468" s="214"/>
      <c r="E468" s="214"/>
      <c r="F468" s="214"/>
      <c r="G468" s="215"/>
      <c r="H468" s="215"/>
      <c r="I468" s="214"/>
      <c r="J468" s="214"/>
      <c r="K468" s="215"/>
      <c r="L468" s="214"/>
      <c r="M468" s="215"/>
      <c r="N468" s="214"/>
      <c r="O468" s="214"/>
      <c r="P468" s="214"/>
      <c r="Q468" s="215"/>
      <c r="R468" s="215"/>
      <c r="S468" s="215"/>
      <c r="T468" s="215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215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220"/>
    </row>
    <row r="469" spans="1:60" ht="15.75">
      <c r="A469" s="222"/>
      <c r="B469" s="215"/>
      <c r="C469" s="215"/>
      <c r="D469" s="214"/>
      <c r="E469" s="214"/>
      <c r="F469" s="214"/>
      <c r="G469" s="215"/>
      <c r="H469" s="215"/>
      <c r="I469" s="214"/>
      <c r="J469" s="214"/>
      <c r="K469" s="215"/>
      <c r="L469" s="214"/>
      <c r="M469" s="215"/>
      <c r="N469" s="214"/>
      <c r="O469" s="214"/>
      <c r="P469" s="214"/>
      <c r="Q469" s="215"/>
      <c r="R469" s="215"/>
      <c r="S469" s="215"/>
      <c r="T469" s="215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215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220"/>
    </row>
    <row r="470" spans="1:59" ht="15.75">
      <c r="A470" s="222"/>
      <c r="B470" s="215"/>
      <c r="C470" s="215"/>
      <c r="D470" s="214"/>
      <c r="E470" s="214"/>
      <c r="F470" s="214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215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223"/>
    </row>
    <row r="471" spans="1:59" ht="15.75">
      <c r="A471" s="222"/>
      <c r="B471" s="215"/>
      <c r="C471" s="215"/>
      <c r="D471" s="215"/>
      <c r="E471" s="215"/>
      <c r="F471" s="215"/>
      <c r="G471" s="215"/>
      <c r="H471" s="215"/>
      <c r="I471" s="214"/>
      <c r="J471" s="214"/>
      <c r="K471" s="215"/>
      <c r="L471" s="214"/>
      <c r="M471" s="215"/>
      <c r="N471" s="214"/>
      <c r="O471" s="214"/>
      <c r="P471" s="214"/>
      <c r="Q471" s="215"/>
      <c r="R471" s="215"/>
      <c r="S471" s="215"/>
      <c r="T471" s="215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215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220"/>
    </row>
    <row r="472" spans="1:59" ht="15.75">
      <c r="A472" s="222"/>
      <c r="B472" s="215"/>
      <c r="C472" s="215"/>
      <c r="D472" s="214"/>
      <c r="E472" s="214"/>
      <c r="F472" s="214"/>
      <c r="G472" s="215"/>
      <c r="H472" s="215"/>
      <c r="I472" s="214"/>
      <c r="J472" s="214"/>
      <c r="K472" s="215"/>
      <c r="L472" s="214"/>
      <c r="M472" s="215"/>
      <c r="N472" s="214"/>
      <c r="O472" s="214"/>
      <c r="P472" s="214"/>
      <c r="Q472" s="215"/>
      <c r="R472" s="215"/>
      <c r="S472" s="215"/>
      <c r="T472" s="215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215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220"/>
    </row>
    <row r="473" spans="1:59" ht="15.75">
      <c r="A473" s="222"/>
      <c r="B473" s="215"/>
      <c r="C473" s="215"/>
      <c r="D473" s="214"/>
      <c r="E473" s="214"/>
      <c r="F473" s="214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215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220"/>
    </row>
    <row r="474" spans="1:59" ht="15.75">
      <c r="A474" s="222"/>
      <c r="B474" s="217"/>
      <c r="C474" s="217"/>
      <c r="D474" s="215"/>
      <c r="E474" s="215"/>
      <c r="F474" s="215"/>
      <c r="G474" s="215"/>
      <c r="H474" s="215"/>
      <c r="I474" s="214"/>
      <c r="J474" s="214"/>
      <c r="K474" s="215"/>
      <c r="L474" s="214"/>
      <c r="M474" s="215"/>
      <c r="N474" s="214"/>
      <c r="O474" s="214"/>
      <c r="P474" s="214"/>
      <c r="Q474" s="215"/>
      <c r="R474" s="215"/>
      <c r="S474" s="215"/>
      <c r="T474" s="215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215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220"/>
    </row>
    <row r="475" spans="1:59" ht="15.75">
      <c r="A475" s="222"/>
      <c r="B475" s="215"/>
      <c r="C475" s="215"/>
      <c r="D475" s="214"/>
      <c r="E475" s="214"/>
      <c r="F475" s="214"/>
      <c r="G475" s="215"/>
      <c r="H475" s="215"/>
      <c r="I475" s="214"/>
      <c r="J475" s="214"/>
      <c r="K475" s="215"/>
      <c r="L475" s="214"/>
      <c r="M475" s="215"/>
      <c r="N475" s="214"/>
      <c r="O475" s="214"/>
      <c r="P475" s="214"/>
      <c r="Q475" s="215"/>
      <c r="R475" s="215"/>
      <c r="S475" s="215"/>
      <c r="T475" s="215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215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220"/>
    </row>
    <row r="476" spans="1:59" ht="15.75">
      <c r="A476" s="222"/>
      <c r="B476" s="215"/>
      <c r="C476" s="215"/>
      <c r="D476" s="214"/>
      <c r="E476" s="214"/>
      <c r="F476" s="214"/>
      <c r="G476" s="215"/>
      <c r="H476" s="215"/>
      <c r="I476" s="214"/>
      <c r="J476" s="214"/>
      <c r="K476" s="215"/>
      <c r="L476" s="214"/>
      <c r="M476" s="215"/>
      <c r="N476" s="214"/>
      <c r="O476" s="214"/>
      <c r="P476" s="214"/>
      <c r="Q476" s="215"/>
      <c r="R476" s="215"/>
      <c r="S476" s="215"/>
      <c r="T476" s="215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215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220"/>
    </row>
    <row r="477" spans="1:59" ht="15.75">
      <c r="A477" s="222"/>
      <c r="B477" s="215"/>
      <c r="C477" s="215"/>
      <c r="D477" s="214"/>
      <c r="E477" s="214"/>
      <c r="F477" s="214"/>
      <c r="G477" s="215"/>
      <c r="H477" s="215"/>
      <c r="I477" s="214"/>
      <c r="J477" s="214"/>
      <c r="K477" s="215"/>
      <c r="L477" s="214"/>
      <c r="M477" s="215"/>
      <c r="N477" s="214"/>
      <c r="O477" s="214"/>
      <c r="P477" s="214"/>
      <c r="Q477" s="215"/>
      <c r="R477" s="215"/>
      <c r="S477" s="215"/>
      <c r="T477" s="215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215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220"/>
    </row>
    <row r="478" spans="1:59" ht="15.75">
      <c r="A478" s="222"/>
      <c r="B478" s="215"/>
      <c r="C478" s="215"/>
      <c r="D478" s="214"/>
      <c r="E478" s="214"/>
      <c r="F478" s="214"/>
      <c r="G478" s="215"/>
      <c r="H478" s="215"/>
      <c r="I478" s="214"/>
      <c r="J478" s="214"/>
      <c r="K478" s="215"/>
      <c r="L478" s="214"/>
      <c r="M478" s="215"/>
      <c r="N478" s="214"/>
      <c r="O478" s="214"/>
      <c r="P478" s="214"/>
      <c r="Q478" s="215"/>
      <c r="R478" s="215"/>
      <c r="S478" s="215"/>
      <c r="T478" s="215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215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220"/>
    </row>
    <row r="479" spans="1:59" ht="15.75">
      <c r="A479" s="222"/>
      <c r="B479" s="215"/>
      <c r="C479" s="215"/>
      <c r="D479" s="214"/>
      <c r="E479" s="214"/>
      <c r="F479" s="214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215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220"/>
    </row>
    <row r="480" spans="1:59" ht="15.75">
      <c r="A480" s="222"/>
      <c r="B480" s="215"/>
      <c r="C480" s="215"/>
      <c r="D480" s="215"/>
      <c r="E480" s="215"/>
      <c r="F480" s="215"/>
      <c r="G480" s="215"/>
      <c r="H480" s="215"/>
      <c r="I480" s="214"/>
      <c r="J480" s="214"/>
      <c r="K480" s="215"/>
      <c r="L480" s="214"/>
      <c r="M480" s="215"/>
      <c r="N480" s="214"/>
      <c r="O480" s="214"/>
      <c r="P480" s="214"/>
      <c r="Q480" s="215"/>
      <c r="R480" s="215"/>
      <c r="S480" s="215"/>
      <c r="T480" s="215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215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220"/>
    </row>
    <row r="481" spans="1:59" ht="15.75">
      <c r="A481" s="222"/>
      <c r="B481" s="215"/>
      <c r="C481" s="215"/>
      <c r="D481" s="214"/>
      <c r="E481" s="214"/>
      <c r="F481" s="214"/>
      <c r="G481" s="215"/>
      <c r="H481" s="215"/>
      <c r="I481" s="214"/>
      <c r="J481" s="214"/>
      <c r="K481" s="215"/>
      <c r="L481" s="214"/>
      <c r="M481" s="215"/>
      <c r="N481" s="214"/>
      <c r="O481" s="214"/>
      <c r="P481" s="214"/>
      <c r="Q481" s="215"/>
      <c r="R481" s="215"/>
      <c r="S481" s="215"/>
      <c r="T481" s="215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215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220"/>
    </row>
    <row r="482" spans="1:59" ht="15.75">
      <c r="A482" s="222"/>
      <c r="B482" s="215"/>
      <c r="C482" s="215"/>
      <c r="D482" s="214"/>
      <c r="E482" s="214"/>
      <c r="F482" s="214"/>
      <c r="G482" s="215"/>
      <c r="H482" s="215"/>
      <c r="I482" s="214"/>
      <c r="J482" s="214"/>
      <c r="K482" s="215"/>
      <c r="L482" s="214"/>
      <c r="M482" s="215"/>
      <c r="N482" s="214"/>
      <c r="O482" s="214"/>
      <c r="P482" s="214"/>
      <c r="Q482" s="215"/>
      <c r="R482" s="215"/>
      <c r="S482" s="215"/>
      <c r="T482" s="215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215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220"/>
    </row>
    <row r="483" spans="1:59" ht="15.75">
      <c r="A483" s="222"/>
      <c r="B483" s="215"/>
      <c r="C483" s="215"/>
      <c r="D483" s="214"/>
      <c r="E483" s="214"/>
      <c r="F483" s="214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215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220"/>
    </row>
    <row r="484" spans="1:59" ht="15.75">
      <c r="A484" s="222"/>
      <c r="B484" s="217"/>
      <c r="C484" s="217"/>
      <c r="D484" s="215"/>
      <c r="E484" s="215"/>
      <c r="F484" s="215"/>
      <c r="G484" s="215"/>
      <c r="H484" s="215"/>
      <c r="I484" s="214"/>
      <c r="J484" s="214"/>
      <c r="K484" s="215"/>
      <c r="L484" s="214"/>
      <c r="M484" s="215"/>
      <c r="N484" s="214"/>
      <c r="O484" s="214"/>
      <c r="P484" s="214"/>
      <c r="Q484" s="215"/>
      <c r="R484" s="215"/>
      <c r="S484" s="215"/>
      <c r="T484" s="215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215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220"/>
    </row>
    <row r="485" spans="1:59" ht="15.75">
      <c r="A485" s="222"/>
      <c r="B485" s="215"/>
      <c r="C485" s="215"/>
      <c r="D485" s="214"/>
      <c r="E485" s="214"/>
      <c r="F485" s="214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215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220"/>
    </row>
    <row r="486" spans="1:59" ht="15.75">
      <c r="A486" s="222"/>
      <c r="B486" s="215"/>
      <c r="C486" s="215"/>
      <c r="D486" s="215"/>
      <c r="E486" s="215"/>
      <c r="F486" s="215"/>
      <c r="G486" s="215"/>
      <c r="H486" s="215"/>
      <c r="I486" s="214"/>
      <c r="J486" s="214"/>
      <c r="K486" s="215"/>
      <c r="L486" s="214"/>
      <c r="M486" s="215"/>
      <c r="N486" s="214"/>
      <c r="O486" s="214"/>
      <c r="P486" s="214"/>
      <c r="Q486" s="215"/>
      <c r="R486" s="215"/>
      <c r="S486" s="215"/>
      <c r="T486" s="215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215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220"/>
    </row>
    <row r="487" spans="1:59" ht="15.75">
      <c r="A487" s="222"/>
      <c r="B487" s="215"/>
      <c r="C487" s="215"/>
      <c r="D487" s="214"/>
      <c r="E487" s="214"/>
      <c r="F487" s="214"/>
      <c r="G487" s="215"/>
      <c r="H487" s="215"/>
      <c r="I487" s="214"/>
      <c r="J487" s="214"/>
      <c r="K487" s="215"/>
      <c r="L487" s="214"/>
      <c r="M487" s="215"/>
      <c r="N487" s="214"/>
      <c r="O487" s="214"/>
      <c r="P487" s="214"/>
      <c r="Q487" s="215"/>
      <c r="R487" s="215"/>
      <c r="S487" s="215"/>
      <c r="T487" s="215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215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220"/>
    </row>
    <row r="488" spans="1:59" ht="15.75">
      <c r="A488" s="222"/>
      <c r="B488" s="215"/>
      <c r="C488" s="215"/>
      <c r="D488" s="214"/>
      <c r="E488" s="214"/>
      <c r="F488" s="214"/>
      <c r="G488" s="215"/>
      <c r="H488" s="215"/>
      <c r="I488" s="214"/>
      <c r="J488" s="214"/>
      <c r="K488" s="215"/>
      <c r="L488" s="214"/>
      <c r="M488" s="215"/>
      <c r="N488" s="214"/>
      <c r="O488" s="214"/>
      <c r="P488" s="214"/>
      <c r="Q488" s="215"/>
      <c r="R488" s="215"/>
      <c r="S488" s="215"/>
      <c r="T488" s="215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215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220"/>
    </row>
    <row r="489" spans="1:59" ht="15.75">
      <c r="A489" s="222"/>
      <c r="B489" s="215"/>
      <c r="C489" s="215"/>
      <c r="D489" s="214"/>
      <c r="E489" s="214"/>
      <c r="F489" s="214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215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220"/>
    </row>
    <row r="490" spans="1:59" ht="15.75">
      <c r="A490" s="222"/>
      <c r="B490" s="217"/>
      <c r="C490" s="217"/>
      <c r="D490" s="215"/>
      <c r="E490" s="215"/>
      <c r="F490" s="215"/>
      <c r="G490" s="215"/>
      <c r="H490" s="215"/>
      <c r="I490" s="214"/>
      <c r="J490" s="214"/>
      <c r="K490" s="215"/>
      <c r="L490" s="214"/>
      <c r="M490" s="215"/>
      <c r="N490" s="214"/>
      <c r="O490" s="214"/>
      <c r="P490" s="214"/>
      <c r="Q490" s="215"/>
      <c r="R490" s="215"/>
      <c r="S490" s="215"/>
      <c r="T490" s="215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215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220"/>
    </row>
    <row r="491" spans="1:59" ht="15.75">
      <c r="A491" s="222"/>
      <c r="B491" s="215"/>
      <c r="C491" s="215"/>
      <c r="D491" s="214"/>
      <c r="E491" s="214"/>
      <c r="F491" s="214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215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220"/>
    </row>
    <row r="492" spans="1:59" ht="15.75">
      <c r="A492" s="222"/>
      <c r="B492" s="215"/>
      <c r="C492" s="215"/>
      <c r="D492" s="215"/>
      <c r="E492" s="215"/>
      <c r="F492" s="215"/>
      <c r="G492" s="215"/>
      <c r="H492" s="215"/>
      <c r="I492" s="214"/>
      <c r="J492" s="214"/>
      <c r="K492" s="215"/>
      <c r="L492" s="214"/>
      <c r="M492" s="215"/>
      <c r="N492" s="214"/>
      <c r="O492" s="214"/>
      <c r="P492" s="214"/>
      <c r="Q492" s="215"/>
      <c r="R492" s="215"/>
      <c r="S492" s="215"/>
      <c r="T492" s="215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215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220"/>
    </row>
    <row r="493" spans="1:59" ht="15.75">
      <c r="A493" s="222"/>
      <c r="B493" s="215"/>
      <c r="C493" s="215"/>
      <c r="D493" s="214"/>
      <c r="E493" s="214"/>
      <c r="F493" s="214"/>
      <c r="G493" s="215"/>
      <c r="H493" s="215"/>
      <c r="I493" s="214"/>
      <c r="J493" s="214"/>
      <c r="K493" s="215"/>
      <c r="L493" s="214"/>
      <c r="M493" s="215"/>
      <c r="N493" s="214"/>
      <c r="O493" s="214"/>
      <c r="P493" s="214"/>
      <c r="Q493" s="215"/>
      <c r="R493" s="215"/>
      <c r="S493" s="215"/>
      <c r="T493" s="215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215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220"/>
    </row>
    <row r="494" spans="1:59" ht="15.75">
      <c r="A494" s="222"/>
      <c r="B494" s="215"/>
      <c r="C494" s="215"/>
      <c r="D494" s="214"/>
      <c r="E494" s="214"/>
      <c r="F494" s="214"/>
      <c r="G494" s="215"/>
      <c r="H494" s="215"/>
      <c r="I494" s="214"/>
      <c r="J494" s="214"/>
      <c r="K494" s="215"/>
      <c r="L494" s="214"/>
      <c r="M494" s="215"/>
      <c r="N494" s="214"/>
      <c r="O494" s="214"/>
      <c r="P494" s="214"/>
      <c r="Q494" s="215"/>
      <c r="R494" s="215"/>
      <c r="S494" s="215"/>
      <c r="T494" s="215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215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220"/>
    </row>
    <row r="495" spans="1:59" ht="15.75">
      <c r="A495" s="222"/>
      <c r="B495" s="215"/>
      <c r="C495" s="215"/>
      <c r="D495" s="214"/>
      <c r="E495" s="214"/>
      <c r="F495" s="214"/>
      <c r="G495" s="215"/>
      <c r="H495" s="215"/>
      <c r="I495" s="214"/>
      <c r="J495" s="214"/>
      <c r="K495" s="215"/>
      <c r="L495" s="214"/>
      <c r="M495" s="215"/>
      <c r="N495" s="214"/>
      <c r="O495" s="214"/>
      <c r="P495" s="214"/>
      <c r="Q495" s="215"/>
      <c r="R495" s="215"/>
      <c r="S495" s="215"/>
      <c r="T495" s="215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215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220"/>
    </row>
    <row r="496" spans="1:59" ht="18.75" customHeight="1">
      <c r="A496" s="222"/>
      <c r="B496" s="215"/>
      <c r="C496" s="215"/>
      <c r="D496" s="214"/>
      <c r="E496" s="214"/>
      <c r="F496" s="214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215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220"/>
    </row>
    <row r="497" spans="1:58" ht="15.75">
      <c r="A497" s="222"/>
      <c r="B497" s="217"/>
      <c r="C497" s="217"/>
      <c r="D497" s="215"/>
      <c r="E497" s="215"/>
      <c r="F497" s="215"/>
      <c r="G497" s="215"/>
      <c r="H497" s="215"/>
      <c r="I497" s="214"/>
      <c r="J497" s="214"/>
      <c r="K497" s="215"/>
      <c r="L497" s="214"/>
      <c r="M497" s="215"/>
      <c r="N497" s="214"/>
      <c r="O497" s="214"/>
      <c r="P497" s="214"/>
      <c r="Q497" s="215"/>
      <c r="R497" s="215"/>
      <c r="S497" s="215"/>
      <c r="T497" s="215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215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223"/>
    </row>
    <row r="498" spans="1:58" ht="15.75">
      <c r="A498" s="222"/>
      <c r="B498" s="215"/>
      <c r="C498" s="215"/>
      <c r="D498" s="214"/>
      <c r="E498" s="214"/>
      <c r="F498" s="214"/>
      <c r="G498" s="215"/>
      <c r="H498" s="215"/>
      <c r="I498" s="214"/>
      <c r="J498" s="214"/>
      <c r="K498" s="215"/>
      <c r="L498" s="214"/>
      <c r="M498" s="215"/>
      <c r="N498" s="214"/>
      <c r="O498" s="214"/>
      <c r="P498" s="214"/>
      <c r="Q498" s="215"/>
      <c r="R498" s="215"/>
      <c r="S498" s="215"/>
      <c r="T498" s="215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215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220"/>
    </row>
    <row r="499" spans="1:58" ht="15.75">
      <c r="A499" s="222"/>
      <c r="B499" s="215"/>
      <c r="C499" s="215"/>
      <c r="D499" s="214"/>
      <c r="E499" s="214"/>
      <c r="F499" s="214"/>
      <c r="G499" s="215"/>
      <c r="H499" s="215"/>
      <c r="I499" s="214"/>
      <c r="J499" s="214"/>
      <c r="K499" s="215"/>
      <c r="L499" s="214"/>
      <c r="M499" s="215"/>
      <c r="N499" s="214"/>
      <c r="O499" s="214"/>
      <c r="P499" s="214"/>
      <c r="Q499" s="215"/>
      <c r="R499" s="215"/>
      <c r="S499" s="215"/>
      <c r="T499" s="215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215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220"/>
    </row>
    <row r="500" spans="1:58" ht="15.75">
      <c r="A500" s="222"/>
      <c r="B500" s="215"/>
      <c r="C500" s="215"/>
      <c r="D500" s="214"/>
      <c r="E500" s="214"/>
      <c r="F500" s="214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215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220"/>
    </row>
    <row r="501" spans="1:58" ht="15.75">
      <c r="A501" s="222"/>
      <c r="B501" s="215"/>
      <c r="C501" s="215"/>
      <c r="D501" s="215"/>
      <c r="E501" s="215"/>
      <c r="F501" s="215"/>
      <c r="G501" s="215"/>
      <c r="H501" s="215"/>
      <c r="I501" s="214"/>
      <c r="J501" s="214"/>
      <c r="K501" s="215"/>
      <c r="L501" s="214"/>
      <c r="M501" s="215"/>
      <c r="N501" s="214"/>
      <c r="O501" s="214"/>
      <c r="P501" s="214"/>
      <c r="Q501" s="215"/>
      <c r="R501" s="215"/>
      <c r="S501" s="215"/>
      <c r="T501" s="215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215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220"/>
    </row>
    <row r="502" spans="1:58" ht="15.75">
      <c r="A502" s="222"/>
      <c r="B502" s="215"/>
      <c r="C502" s="215"/>
      <c r="D502" s="214"/>
      <c r="E502" s="214"/>
      <c r="F502" s="214"/>
      <c r="G502" s="215"/>
      <c r="H502" s="215"/>
      <c r="I502" s="214"/>
      <c r="J502" s="214"/>
      <c r="K502" s="215"/>
      <c r="L502" s="214"/>
      <c r="M502" s="215"/>
      <c r="N502" s="214"/>
      <c r="O502" s="214"/>
      <c r="P502" s="214"/>
      <c r="Q502" s="215"/>
      <c r="R502" s="215"/>
      <c r="S502" s="215"/>
      <c r="T502" s="215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215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220"/>
    </row>
    <row r="503" spans="1:58" ht="15.75">
      <c r="A503" s="222"/>
      <c r="B503" s="215"/>
      <c r="C503" s="215"/>
      <c r="D503" s="214"/>
      <c r="E503" s="214"/>
      <c r="F503" s="214"/>
      <c r="G503" s="215"/>
      <c r="H503" s="215"/>
      <c r="I503" s="214"/>
      <c r="J503" s="214"/>
      <c r="K503" s="215"/>
      <c r="L503" s="214"/>
      <c r="M503" s="215"/>
      <c r="N503" s="214"/>
      <c r="O503" s="214"/>
      <c r="P503" s="214"/>
      <c r="Q503" s="215"/>
      <c r="R503" s="215"/>
      <c r="S503" s="215"/>
      <c r="T503" s="215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215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220"/>
    </row>
    <row r="504" spans="1:58" ht="15.75">
      <c r="A504" s="222"/>
      <c r="B504" s="215"/>
      <c r="C504" s="215"/>
      <c r="D504" s="214"/>
      <c r="E504" s="214"/>
      <c r="F504" s="214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215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220"/>
    </row>
    <row r="505" spans="1:58" ht="15.75">
      <c r="A505" s="222"/>
      <c r="B505" s="217"/>
      <c r="C505" s="217"/>
      <c r="D505" s="215"/>
      <c r="E505" s="215"/>
      <c r="F505" s="215"/>
      <c r="G505" s="215"/>
      <c r="H505" s="215"/>
      <c r="I505" s="214"/>
      <c r="J505" s="214"/>
      <c r="K505" s="215"/>
      <c r="L505" s="214"/>
      <c r="M505" s="215"/>
      <c r="N505" s="214"/>
      <c r="O505" s="214"/>
      <c r="P505" s="214"/>
      <c r="Q505" s="215"/>
      <c r="R505" s="215"/>
      <c r="S505" s="215"/>
      <c r="T505" s="215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215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220"/>
    </row>
    <row r="506" spans="1:58" ht="15.75">
      <c r="A506" s="222"/>
      <c r="B506" s="215"/>
      <c r="C506" s="215"/>
      <c r="D506" s="214"/>
      <c r="E506" s="214"/>
      <c r="F506" s="214"/>
      <c r="G506" s="215"/>
      <c r="H506" s="215"/>
      <c r="I506" s="214"/>
      <c r="J506" s="214"/>
      <c r="K506" s="215"/>
      <c r="L506" s="214"/>
      <c r="M506" s="215"/>
      <c r="N506" s="214"/>
      <c r="O506" s="214"/>
      <c r="P506" s="214"/>
      <c r="Q506" s="215"/>
      <c r="R506" s="215"/>
      <c r="S506" s="215"/>
      <c r="T506" s="215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215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220"/>
    </row>
    <row r="507" spans="1:58" ht="15.75">
      <c r="A507" s="222"/>
      <c r="B507" s="215"/>
      <c r="C507" s="215"/>
      <c r="D507" s="214"/>
      <c r="E507" s="214"/>
      <c r="F507" s="214"/>
      <c r="G507" s="215"/>
      <c r="H507" s="215"/>
      <c r="I507" s="214"/>
      <c r="J507" s="214"/>
      <c r="K507" s="215"/>
      <c r="L507" s="214"/>
      <c r="M507" s="215"/>
      <c r="N507" s="214"/>
      <c r="O507" s="214"/>
      <c r="P507" s="214"/>
      <c r="Q507" s="215"/>
      <c r="R507" s="215"/>
      <c r="S507" s="215"/>
      <c r="T507" s="215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215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220"/>
    </row>
    <row r="508" spans="1:58" ht="15.75">
      <c r="A508" s="222"/>
      <c r="B508" s="215"/>
      <c r="C508" s="215"/>
      <c r="D508" s="214"/>
      <c r="E508" s="214"/>
      <c r="F508" s="214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215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220"/>
    </row>
    <row r="509" spans="1:58" ht="15.75">
      <c r="A509" s="222"/>
      <c r="B509" s="215"/>
      <c r="C509" s="215"/>
      <c r="D509" s="215"/>
      <c r="E509" s="215"/>
      <c r="F509" s="215"/>
      <c r="G509" s="215"/>
      <c r="H509" s="215"/>
      <c r="I509" s="214"/>
      <c r="J509" s="214"/>
      <c r="K509" s="215"/>
      <c r="L509" s="214"/>
      <c r="M509" s="215"/>
      <c r="N509" s="214"/>
      <c r="O509" s="214"/>
      <c r="P509" s="214"/>
      <c r="Q509" s="215"/>
      <c r="R509" s="215"/>
      <c r="S509" s="215"/>
      <c r="T509" s="215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215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220"/>
    </row>
    <row r="510" spans="1:58" ht="15.75">
      <c r="A510" s="222"/>
      <c r="B510" s="215"/>
      <c r="C510" s="215"/>
      <c r="D510" s="214"/>
      <c r="E510" s="214"/>
      <c r="F510" s="214"/>
      <c r="G510" s="215"/>
      <c r="H510" s="215"/>
      <c r="I510" s="214"/>
      <c r="J510" s="214"/>
      <c r="K510" s="215"/>
      <c r="L510" s="214"/>
      <c r="M510" s="215"/>
      <c r="N510" s="214"/>
      <c r="O510" s="214"/>
      <c r="P510" s="214"/>
      <c r="Q510" s="215"/>
      <c r="R510" s="215"/>
      <c r="S510" s="215"/>
      <c r="T510" s="215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215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220"/>
    </row>
    <row r="511" spans="1:58" ht="15.75">
      <c r="A511" s="222"/>
      <c r="B511" s="215"/>
      <c r="C511" s="215"/>
      <c r="D511" s="214"/>
      <c r="E511" s="214"/>
      <c r="F511" s="214"/>
      <c r="G511" s="215"/>
      <c r="H511" s="215"/>
      <c r="I511" s="214"/>
      <c r="J511" s="214"/>
      <c r="K511" s="215"/>
      <c r="L511" s="214"/>
      <c r="M511" s="215"/>
      <c r="N511" s="214"/>
      <c r="O511" s="214"/>
      <c r="P511" s="214"/>
      <c r="Q511" s="215"/>
      <c r="R511" s="215"/>
      <c r="S511" s="215"/>
      <c r="T511" s="215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215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220"/>
    </row>
    <row r="512" spans="1:58" ht="15.75">
      <c r="A512" s="222"/>
      <c r="B512" s="215"/>
      <c r="C512" s="215"/>
      <c r="D512" s="214"/>
      <c r="E512" s="214"/>
      <c r="F512" s="214"/>
      <c r="G512" s="215"/>
      <c r="H512" s="215"/>
      <c r="I512" s="214"/>
      <c r="J512" s="214"/>
      <c r="K512" s="215"/>
      <c r="L512" s="214"/>
      <c r="M512" s="215"/>
      <c r="N512" s="214"/>
      <c r="O512" s="214"/>
      <c r="P512" s="214"/>
      <c r="Q512" s="215"/>
      <c r="R512" s="215"/>
      <c r="S512" s="215"/>
      <c r="T512" s="215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215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220"/>
    </row>
    <row r="513" spans="1:58" ht="15.75">
      <c r="A513" s="222"/>
      <c r="B513" s="215"/>
      <c r="C513" s="215"/>
      <c r="D513" s="214"/>
      <c r="E513" s="214"/>
      <c r="F513" s="214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215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220"/>
    </row>
    <row r="514" spans="1:58" ht="15.75">
      <c r="A514" s="222"/>
      <c r="B514" s="217"/>
      <c r="C514" s="217"/>
      <c r="D514" s="215"/>
      <c r="E514" s="215"/>
      <c r="F514" s="215"/>
      <c r="G514" s="215"/>
      <c r="H514" s="215"/>
      <c r="I514" s="214"/>
      <c r="J514" s="214"/>
      <c r="K514" s="215"/>
      <c r="L514" s="214"/>
      <c r="M514" s="215"/>
      <c r="N514" s="214"/>
      <c r="O514" s="214"/>
      <c r="P514" s="214"/>
      <c r="Q514" s="215"/>
      <c r="R514" s="215"/>
      <c r="S514" s="215"/>
      <c r="T514" s="215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215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220"/>
    </row>
    <row r="515" spans="1:58" ht="15.75">
      <c r="A515" s="222"/>
      <c r="B515" s="215"/>
      <c r="C515" s="215"/>
      <c r="D515" s="214"/>
      <c r="E515" s="214"/>
      <c r="F515" s="214"/>
      <c r="G515" s="215"/>
      <c r="H515" s="215"/>
      <c r="I515" s="214"/>
      <c r="J515" s="214"/>
      <c r="K515" s="215"/>
      <c r="L515" s="214"/>
      <c r="M515" s="215"/>
      <c r="N515" s="214"/>
      <c r="O515" s="214"/>
      <c r="P515" s="214"/>
      <c r="Q515" s="215"/>
      <c r="R515" s="215"/>
      <c r="S515" s="215"/>
      <c r="T515" s="215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215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220"/>
    </row>
    <row r="516" spans="1:58" ht="15.75">
      <c r="A516" s="222"/>
      <c r="B516" s="215"/>
      <c r="C516" s="215"/>
      <c r="D516" s="214"/>
      <c r="E516" s="214"/>
      <c r="F516" s="214"/>
      <c r="G516" s="215"/>
      <c r="H516" s="215"/>
      <c r="I516" s="214"/>
      <c r="J516" s="214"/>
      <c r="K516" s="215"/>
      <c r="L516" s="214"/>
      <c r="M516" s="215"/>
      <c r="N516" s="214"/>
      <c r="O516" s="214"/>
      <c r="P516" s="214"/>
      <c r="Q516" s="215"/>
      <c r="R516" s="215"/>
      <c r="S516" s="215"/>
      <c r="T516" s="215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215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220"/>
    </row>
    <row r="517" spans="1:58" ht="15.75">
      <c r="A517" s="222"/>
      <c r="B517" s="215"/>
      <c r="C517" s="215"/>
      <c r="D517" s="214"/>
      <c r="E517" s="214"/>
      <c r="F517" s="214"/>
      <c r="G517" s="215"/>
      <c r="H517" s="215"/>
      <c r="I517" s="214"/>
      <c r="J517" s="214"/>
      <c r="K517" s="215"/>
      <c r="L517" s="214"/>
      <c r="M517" s="215"/>
      <c r="N517" s="214"/>
      <c r="O517" s="214"/>
      <c r="P517" s="214"/>
      <c r="Q517" s="215"/>
      <c r="R517" s="215"/>
      <c r="S517" s="215"/>
      <c r="T517" s="215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215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220"/>
    </row>
    <row r="518" spans="1:58" ht="15.75">
      <c r="A518" s="222"/>
      <c r="B518" s="215"/>
      <c r="C518" s="215"/>
      <c r="D518" s="214"/>
      <c r="E518" s="214"/>
      <c r="F518" s="214"/>
      <c r="G518" s="215"/>
      <c r="H518" s="215"/>
      <c r="I518" s="214"/>
      <c r="J518" s="214"/>
      <c r="K518" s="215"/>
      <c r="L518" s="214"/>
      <c r="M518" s="215"/>
      <c r="N518" s="214"/>
      <c r="O518" s="214"/>
      <c r="P518" s="214"/>
      <c r="Q518" s="215"/>
      <c r="R518" s="215"/>
      <c r="S518" s="215"/>
      <c r="T518" s="215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215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220"/>
    </row>
    <row r="519" spans="1:58" ht="15.75">
      <c r="A519" s="222"/>
      <c r="B519" s="215"/>
      <c r="C519" s="215"/>
      <c r="D519" s="214"/>
      <c r="E519" s="214"/>
      <c r="F519" s="214"/>
      <c r="G519" s="215"/>
      <c r="H519" s="215"/>
      <c r="I519" s="214"/>
      <c r="J519" s="214"/>
      <c r="K519" s="215"/>
      <c r="L519" s="214"/>
      <c r="M519" s="215"/>
      <c r="N519" s="214"/>
      <c r="O519" s="214"/>
      <c r="P519" s="214"/>
      <c r="Q519" s="215"/>
      <c r="R519" s="215"/>
      <c r="S519" s="215"/>
      <c r="T519" s="215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215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220"/>
    </row>
    <row r="520" spans="1:58" ht="15.75">
      <c r="A520" s="222"/>
      <c r="B520" s="215"/>
      <c r="C520" s="215"/>
      <c r="D520" s="214"/>
      <c r="E520" s="214"/>
      <c r="F520" s="214"/>
      <c r="G520" s="215"/>
      <c r="H520" s="215"/>
      <c r="I520" s="214"/>
      <c r="J520" s="214"/>
      <c r="K520" s="215"/>
      <c r="L520" s="214"/>
      <c r="M520" s="215"/>
      <c r="N520" s="214"/>
      <c r="O520" s="214"/>
      <c r="P520" s="214"/>
      <c r="Q520" s="215"/>
      <c r="R520" s="215"/>
      <c r="S520" s="215"/>
      <c r="T520" s="215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215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220"/>
    </row>
    <row r="521" spans="1:57" ht="15.75">
      <c r="A521" s="222"/>
      <c r="B521" s="215"/>
      <c r="C521" s="215"/>
      <c r="D521" s="214"/>
      <c r="E521" s="214"/>
      <c r="F521" s="214"/>
      <c r="G521" s="215"/>
      <c r="H521" s="215"/>
      <c r="I521" s="214"/>
      <c r="J521" s="214"/>
      <c r="K521" s="215"/>
      <c r="L521" s="214"/>
      <c r="M521" s="215"/>
      <c r="N521" s="214"/>
      <c r="O521" s="214"/>
      <c r="P521" s="214"/>
      <c r="Q521" s="215"/>
      <c r="R521" s="215"/>
      <c r="S521" s="215"/>
      <c r="T521" s="215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215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223"/>
    </row>
    <row r="522" spans="1:57" ht="15.75">
      <c r="A522" s="222"/>
      <c r="B522" s="215"/>
      <c r="C522" s="215"/>
      <c r="D522" s="214"/>
      <c r="E522" s="214"/>
      <c r="F522" s="214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215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220"/>
    </row>
    <row r="523" spans="1:57" ht="15.75">
      <c r="A523" s="222"/>
      <c r="B523" s="215"/>
      <c r="C523" s="215"/>
      <c r="D523" s="215"/>
      <c r="E523" s="215"/>
      <c r="F523" s="215"/>
      <c r="G523" s="215"/>
      <c r="H523" s="215"/>
      <c r="I523" s="214"/>
      <c r="J523" s="214"/>
      <c r="K523" s="215"/>
      <c r="L523" s="214"/>
      <c r="M523" s="215"/>
      <c r="N523" s="214"/>
      <c r="O523" s="214"/>
      <c r="P523" s="214"/>
      <c r="Q523" s="215"/>
      <c r="R523" s="215"/>
      <c r="S523" s="215"/>
      <c r="T523" s="215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215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220"/>
    </row>
    <row r="524" spans="1:57" ht="15.75">
      <c r="A524" s="222"/>
      <c r="B524" s="215"/>
      <c r="C524" s="215"/>
      <c r="D524" s="214"/>
      <c r="E524" s="214"/>
      <c r="F524" s="214"/>
      <c r="G524" s="215"/>
      <c r="H524" s="215"/>
      <c r="I524" s="214"/>
      <c r="J524" s="214"/>
      <c r="K524" s="215"/>
      <c r="L524" s="214"/>
      <c r="M524" s="215"/>
      <c r="N524" s="214"/>
      <c r="O524" s="214"/>
      <c r="P524" s="214"/>
      <c r="Q524" s="215"/>
      <c r="R524" s="215"/>
      <c r="S524" s="215"/>
      <c r="T524" s="215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215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220"/>
    </row>
    <row r="525" spans="1:57" ht="15.75">
      <c r="A525" s="222"/>
      <c r="B525" s="215"/>
      <c r="C525" s="215"/>
      <c r="D525" s="214"/>
      <c r="E525" s="214"/>
      <c r="F525" s="214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215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220"/>
    </row>
    <row r="526" spans="1:57" ht="15.75">
      <c r="A526" s="222"/>
      <c r="B526" s="215"/>
      <c r="C526" s="215"/>
      <c r="D526" s="215"/>
      <c r="E526" s="215"/>
      <c r="F526" s="215"/>
      <c r="G526" s="215"/>
      <c r="H526" s="215"/>
      <c r="I526" s="214"/>
      <c r="J526" s="214"/>
      <c r="K526" s="215"/>
      <c r="L526" s="214"/>
      <c r="M526" s="215"/>
      <c r="N526" s="214"/>
      <c r="O526" s="214"/>
      <c r="P526" s="214"/>
      <c r="Q526" s="215"/>
      <c r="R526" s="215"/>
      <c r="S526" s="215"/>
      <c r="T526" s="215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215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220"/>
    </row>
    <row r="527" spans="1:57" ht="15.75">
      <c r="A527" s="222"/>
      <c r="B527" s="215"/>
      <c r="C527" s="215"/>
      <c r="D527" s="214"/>
      <c r="E527" s="214"/>
      <c r="F527" s="214"/>
      <c r="G527" s="215"/>
      <c r="H527" s="215"/>
      <c r="I527" s="214"/>
      <c r="J527" s="214"/>
      <c r="K527" s="215"/>
      <c r="L527" s="214"/>
      <c r="M527" s="215"/>
      <c r="N527" s="214"/>
      <c r="O527" s="214"/>
      <c r="P527" s="214"/>
      <c r="Q527" s="215"/>
      <c r="R527" s="215"/>
      <c r="S527" s="215"/>
      <c r="T527" s="215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215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220"/>
    </row>
    <row r="528" spans="1:57" ht="15.75">
      <c r="A528" s="222"/>
      <c r="B528" s="215"/>
      <c r="C528" s="215"/>
      <c r="D528" s="214"/>
      <c r="E528" s="214"/>
      <c r="F528" s="214"/>
      <c r="G528" s="215"/>
      <c r="H528" s="215"/>
      <c r="I528" s="214"/>
      <c r="J528" s="214"/>
      <c r="K528" s="215"/>
      <c r="L528" s="214"/>
      <c r="M528" s="215"/>
      <c r="N528" s="214"/>
      <c r="O528" s="214"/>
      <c r="P528" s="214"/>
      <c r="Q528" s="215"/>
      <c r="R528" s="215"/>
      <c r="S528" s="215"/>
      <c r="T528" s="215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215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220"/>
    </row>
    <row r="529" spans="1:57" ht="15.75">
      <c r="A529" s="222"/>
      <c r="B529" s="215"/>
      <c r="C529" s="215"/>
      <c r="D529" s="214"/>
      <c r="E529" s="214"/>
      <c r="F529" s="214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215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220"/>
    </row>
    <row r="530" spans="1:57" ht="15.75">
      <c r="A530" s="222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215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220"/>
    </row>
    <row r="531" spans="1:57" ht="15.75">
      <c r="A531" s="222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215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220"/>
    </row>
    <row r="532" spans="1:57" ht="15.75">
      <c r="A532" s="222"/>
      <c r="B532" s="215"/>
      <c r="C532" s="215"/>
      <c r="D532" s="215"/>
      <c r="E532" s="215"/>
      <c r="F532" s="215"/>
      <c r="G532" s="215"/>
      <c r="H532" s="215"/>
      <c r="I532" s="214"/>
      <c r="J532" s="214"/>
      <c r="K532" s="215"/>
      <c r="L532" s="214"/>
      <c r="M532" s="215"/>
      <c r="N532" s="214"/>
      <c r="O532" s="214"/>
      <c r="P532" s="214"/>
      <c r="Q532" s="215"/>
      <c r="R532" s="215"/>
      <c r="S532" s="215"/>
      <c r="T532" s="215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215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220"/>
    </row>
    <row r="533" spans="1:57" ht="15.75">
      <c r="A533" s="222"/>
      <c r="B533" s="215"/>
      <c r="C533" s="215"/>
      <c r="D533" s="214"/>
      <c r="E533" s="214"/>
      <c r="F533" s="214"/>
      <c r="G533" s="215"/>
      <c r="H533" s="215"/>
      <c r="I533" s="214"/>
      <c r="J533" s="214"/>
      <c r="K533" s="215"/>
      <c r="L533" s="214"/>
      <c r="M533" s="215"/>
      <c r="N533" s="214"/>
      <c r="O533" s="214"/>
      <c r="P533" s="214"/>
      <c r="Q533" s="215"/>
      <c r="R533" s="215"/>
      <c r="S533" s="215"/>
      <c r="T533" s="215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215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220"/>
    </row>
    <row r="534" spans="1:57" ht="15.75">
      <c r="A534" s="222"/>
      <c r="B534" s="215"/>
      <c r="C534" s="215"/>
      <c r="D534" s="214"/>
      <c r="E534" s="214"/>
      <c r="F534" s="214"/>
      <c r="G534" s="215"/>
      <c r="H534" s="215"/>
      <c r="I534" s="214"/>
      <c r="J534" s="214"/>
      <c r="K534" s="215"/>
      <c r="L534" s="214"/>
      <c r="M534" s="215"/>
      <c r="N534" s="214"/>
      <c r="O534" s="214"/>
      <c r="P534" s="214"/>
      <c r="Q534" s="215"/>
      <c r="R534" s="215"/>
      <c r="S534" s="215"/>
      <c r="T534" s="215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215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220"/>
    </row>
    <row r="535" spans="1:57" ht="15.75">
      <c r="A535" s="222"/>
      <c r="B535" s="215"/>
      <c r="C535" s="215"/>
      <c r="D535" s="214"/>
      <c r="E535" s="214"/>
      <c r="F535" s="214"/>
      <c r="G535" s="215"/>
      <c r="H535" s="215"/>
      <c r="I535" s="214"/>
      <c r="J535" s="214"/>
      <c r="K535" s="215"/>
      <c r="L535" s="214"/>
      <c r="M535" s="215"/>
      <c r="N535" s="214"/>
      <c r="O535" s="214"/>
      <c r="P535" s="214"/>
      <c r="Q535" s="215"/>
      <c r="R535" s="215"/>
      <c r="S535" s="215"/>
      <c r="T535" s="215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215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220"/>
    </row>
    <row r="536" spans="1:57" ht="15.75">
      <c r="A536" s="222"/>
      <c r="B536" s="215"/>
      <c r="C536" s="215"/>
      <c r="D536" s="214"/>
      <c r="E536" s="214"/>
      <c r="F536" s="214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215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220"/>
    </row>
    <row r="537" spans="1:57" ht="15.75">
      <c r="A537" s="222"/>
      <c r="B537" s="215"/>
      <c r="C537" s="215"/>
      <c r="D537" s="215"/>
      <c r="E537" s="215"/>
      <c r="F537" s="215"/>
      <c r="G537" s="215"/>
      <c r="H537" s="215"/>
      <c r="I537" s="214"/>
      <c r="J537" s="214"/>
      <c r="K537" s="215"/>
      <c r="L537" s="214"/>
      <c r="M537" s="215"/>
      <c r="N537" s="214"/>
      <c r="O537" s="214"/>
      <c r="P537" s="214"/>
      <c r="Q537" s="215"/>
      <c r="R537" s="215"/>
      <c r="S537" s="215"/>
      <c r="T537" s="215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215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220"/>
    </row>
    <row r="538" spans="1:57" ht="15.75">
      <c r="A538" s="222"/>
      <c r="B538" s="215"/>
      <c r="C538" s="215"/>
      <c r="D538" s="214"/>
      <c r="E538" s="214"/>
      <c r="F538" s="214"/>
      <c r="G538" s="215"/>
      <c r="H538" s="215"/>
      <c r="I538" s="214"/>
      <c r="J538" s="214"/>
      <c r="K538" s="215"/>
      <c r="L538" s="214"/>
      <c r="M538" s="215"/>
      <c r="N538" s="214"/>
      <c r="O538" s="214"/>
      <c r="P538" s="214"/>
      <c r="Q538" s="215"/>
      <c r="R538" s="215"/>
      <c r="S538" s="215"/>
      <c r="T538" s="215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215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220"/>
    </row>
    <row r="539" spans="1:57" ht="15.75">
      <c r="A539" s="222"/>
      <c r="B539" s="215"/>
      <c r="C539" s="215"/>
      <c r="D539" s="214"/>
      <c r="E539" s="214"/>
      <c r="F539" s="214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215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220"/>
    </row>
    <row r="540" spans="1:57" ht="15.75">
      <c r="A540" s="222"/>
      <c r="B540" s="215"/>
      <c r="C540" s="215"/>
      <c r="D540" s="215"/>
      <c r="E540" s="215"/>
      <c r="F540" s="215"/>
      <c r="G540" s="215"/>
      <c r="H540" s="215"/>
      <c r="I540" s="214"/>
      <c r="J540" s="214"/>
      <c r="K540" s="215"/>
      <c r="L540" s="214"/>
      <c r="M540" s="215"/>
      <c r="N540" s="214"/>
      <c r="O540" s="214"/>
      <c r="P540" s="214"/>
      <c r="Q540" s="215"/>
      <c r="R540" s="215"/>
      <c r="S540" s="215"/>
      <c r="T540" s="215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215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220"/>
    </row>
    <row r="541" spans="1:57" ht="15.75">
      <c r="A541" s="222"/>
      <c r="B541" s="215"/>
      <c r="C541" s="215"/>
      <c r="D541" s="214"/>
      <c r="E541" s="214"/>
      <c r="F541" s="214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215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220"/>
    </row>
    <row r="542" spans="1:57" ht="15.75">
      <c r="A542" s="222"/>
      <c r="B542" s="215"/>
      <c r="C542" s="215"/>
      <c r="D542" s="215"/>
      <c r="E542" s="215"/>
      <c r="F542" s="215"/>
      <c r="G542" s="215"/>
      <c r="H542" s="215"/>
      <c r="I542" s="214"/>
      <c r="J542" s="214"/>
      <c r="K542" s="215"/>
      <c r="L542" s="214"/>
      <c r="M542" s="215"/>
      <c r="N542" s="214"/>
      <c r="O542" s="214"/>
      <c r="P542" s="214"/>
      <c r="Q542" s="215"/>
      <c r="R542" s="215"/>
      <c r="S542" s="215"/>
      <c r="T542" s="215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215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220"/>
    </row>
    <row r="543" spans="1:57" ht="15.75">
      <c r="A543" s="222"/>
      <c r="B543" s="215"/>
      <c r="C543" s="215"/>
      <c r="D543" s="214"/>
      <c r="E543" s="214"/>
      <c r="F543" s="214"/>
      <c r="G543" s="215"/>
      <c r="H543" s="215"/>
      <c r="I543" s="214"/>
      <c r="J543" s="214"/>
      <c r="K543" s="215"/>
      <c r="L543" s="214"/>
      <c r="M543" s="215"/>
      <c r="N543" s="214"/>
      <c r="O543" s="214"/>
      <c r="P543" s="214"/>
      <c r="Q543" s="215"/>
      <c r="R543" s="215"/>
      <c r="S543" s="215"/>
      <c r="T543" s="215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215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220"/>
    </row>
    <row r="544" spans="1:57" ht="15.75">
      <c r="A544" s="222"/>
      <c r="B544" s="215"/>
      <c r="C544" s="215"/>
      <c r="D544" s="214"/>
      <c r="E544" s="214"/>
      <c r="F544" s="214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215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220"/>
    </row>
    <row r="545" spans="1:57" ht="15.75">
      <c r="A545" s="222"/>
      <c r="B545" s="215"/>
      <c r="C545" s="215"/>
      <c r="D545" s="215"/>
      <c r="E545" s="215"/>
      <c r="F545" s="215"/>
      <c r="G545" s="215"/>
      <c r="H545" s="215"/>
      <c r="I545" s="214"/>
      <c r="J545" s="214"/>
      <c r="K545" s="215"/>
      <c r="L545" s="214"/>
      <c r="M545" s="215"/>
      <c r="N545" s="214"/>
      <c r="O545" s="214"/>
      <c r="P545" s="214"/>
      <c r="Q545" s="215"/>
      <c r="R545" s="215"/>
      <c r="S545" s="215"/>
      <c r="T545" s="215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215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220"/>
    </row>
    <row r="546" spans="1:56" ht="15.75">
      <c r="A546" s="224"/>
      <c r="B546" s="225"/>
      <c r="C546" s="225"/>
      <c r="D546" s="226"/>
      <c r="E546" s="226"/>
      <c r="F546" s="226"/>
      <c r="G546" s="225"/>
      <c r="H546" s="225"/>
      <c r="I546" s="226"/>
      <c r="J546" s="226"/>
      <c r="K546" s="225"/>
      <c r="L546" s="226"/>
      <c r="M546" s="225"/>
      <c r="N546" s="226"/>
      <c r="O546" s="226"/>
      <c r="P546" s="226"/>
      <c r="Q546" s="225"/>
      <c r="R546" s="225"/>
      <c r="S546" s="225"/>
      <c r="T546" s="225"/>
      <c r="U546" s="227"/>
      <c r="V546" s="227"/>
      <c r="W546" s="227"/>
      <c r="X546" s="227"/>
      <c r="Y546" s="227"/>
      <c r="Z546" s="227"/>
      <c r="AA546" s="227"/>
      <c r="AB546" s="227"/>
      <c r="AC546" s="227"/>
      <c r="AD546" s="227"/>
      <c r="AE546" s="227"/>
      <c r="AF546" s="227"/>
      <c r="AG546" s="227"/>
      <c r="AH546" s="227"/>
      <c r="AI546" s="227"/>
      <c r="AJ546" s="227"/>
      <c r="AK546" s="227"/>
      <c r="AL546" s="227"/>
      <c r="AM546" s="227"/>
      <c r="AN546" s="225"/>
      <c r="AO546" s="227"/>
      <c r="AP546" s="227"/>
      <c r="AQ546" s="227"/>
      <c r="AR546" s="227"/>
      <c r="AS546" s="227"/>
      <c r="AT546" s="227"/>
      <c r="AU546" s="227"/>
      <c r="AV546" s="227"/>
      <c r="AW546" s="227"/>
      <c r="AX546" s="227"/>
      <c r="AY546" s="227"/>
      <c r="AZ546" s="227"/>
      <c r="BA546" s="227"/>
      <c r="BB546" s="227"/>
      <c r="BC546" s="227"/>
      <c r="BD546" s="227"/>
    </row>
    <row r="547" spans="1:40" ht="15.75">
      <c r="A547" s="228"/>
      <c r="B547" s="55"/>
      <c r="C547" s="55"/>
      <c r="D547" s="67"/>
      <c r="E547" s="67"/>
      <c r="F547" s="67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AN547" s="55"/>
    </row>
    <row r="548" spans="1:40" ht="15.75">
      <c r="A548" s="228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AN548" s="55"/>
    </row>
    <row r="549" spans="1:40" ht="15.75">
      <c r="A549" s="228"/>
      <c r="B549" s="55"/>
      <c r="C549" s="55"/>
      <c r="D549" s="55"/>
      <c r="E549" s="55"/>
      <c r="F549" s="55"/>
      <c r="G549" s="55"/>
      <c r="H549" s="55"/>
      <c r="I549" s="67"/>
      <c r="J549" s="67"/>
      <c r="K549" s="55"/>
      <c r="L549" s="67"/>
      <c r="M549" s="55"/>
      <c r="N549" s="67"/>
      <c r="O549" s="67"/>
      <c r="P549" s="67"/>
      <c r="Q549" s="55"/>
      <c r="R549" s="55"/>
      <c r="S549" s="55"/>
      <c r="T549" s="55"/>
      <c r="AN549" s="55"/>
    </row>
    <row r="550" spans="1:40" ht="15.75">
      <c r="A550" s="228"/>
      <c r="B550" s="55"/>
      <c r="C550" s="55"/>
      <c r="D550" s="67"/>
      <c r="E550" s="67"/>
      <c r="F550" s="67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AN550" s="55"/>
    </row>
    <row r="551" spans="1:40" ht="15.75">
      <c r="A551" s="228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AN551" s="55"/>
    </row>
    <row r="552" spans="1:40" ht="15.75">
      <c r="A552" s="228"/>
      <c r="B552" s="229"/>
      <c r="C552" s="229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AN552" s="55"/>
    </row>
    <row r="553" spans="1:40" ht="15.75">
      <c r="A553" s="228"/>
      <c r="B553" s="229"/>
      <c r="C553" s="229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AN553" s="55"/>
    </row>
    <row r="554" spans="1:40" ht="15.75">
      <c r="A554" s="228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AN554" s="55"/>
    </row>
    <row r="555" spans="1:40" ht="15.75">
      <c r="A555" s="228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AN555" s="55"/>
    </row>
    <row r="556" spans="1:40" ht="15.75">
      <c r="A556" s="228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AN556" s="55"/>
    </row>
    <row r="557" spans="1:40" ht="15.75">
      <c r="A557" s="228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AN557" s="55"/>
    </row>
    <row r="558" spans="1:40" ht="15.75">
      <c r="A558" s="228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AN558" s="55"/>
    </row>
    <row r="559" spans="1:40" ht="15.75">
      <c r="A559" s="228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AN559" s="55"/>
    </row>
    <row r="560" spans="1:40" ht="15.75">
      <c r="A560" s="228"/>
      <c r="B560" s="55"/>
      <c r="C560" s="55"/>
      <c r="D560" s="55"/>
      <c r="E560" s="55"/>
      <c r="F560" s="55"/>
      <c r="G560" s="55"/>
      <c r="H560" s="55"/>
      <c r="I560" s="67"/>
      <c r="J560" s="67"/>
      <c r="K560" s="55"/>
      <c r="L560" s="67"/>
      <c r="M560" s="55"/>
      <c r="N560" s="67"/>
      <c r="O560" s="67"/>
      <c r="P560" s="67"/>
      <c r="Q560" s="55"/>
      <c r="R560" s="55"/>
      <c r="S560" s="55"/>
      <c r="T560" s="55"/>
      <c r="AN560" s="55"/>
    </row>
    <row r="561" spans="1:40" ht="15.75">
      <c r="A561" s="228"/>
      <c r="B561" s="55"/>
      <c r="C561" s="55"/>
      <c r="D561" s="67"/>
      <c r="E561" s="67"/>
      <c r="F561" s="67"/>
      <c r="G561" s="55"/>
      <c r="H561" s="55"/>
      <c r="I561" s="67"/>
      <c r="J561" s="67"/>
      <c r="K561" s="55"/>
      <c r="L561" s="67"/>
      <c r="M561" s="55"/>
      <c r="N561" s="67"/>
      <c r="O561" s="67"/>
      <c r="P561" s="67"/>
      <c r="Q561" s="55"/>
      <c r="R561" s="55"/>
      <c r="S561" s="55"/>
      <c r="T561" s="55"/>
      <c r="AN561" s="55"/>
    </row>
    <row r="562" spans="1:40" ht="15.75">
      <c r="A562" s="228"/>
      <c r="B562" s="55"/>
      <c r="C562" s="55"/>
      <c r="D562" s="67"/>
      <c r="E562" s="67"/>
      <c r="F562" s="67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AN562" s="55"/>
    </row>
    <row r="563" spans="1:40" ht="15.75">
      <c r="A563" s="228"/>
      <c r="B563" s="55"/>
      <c r="C563" s="55"/>
      <c r="D563" s="55"/>
      <c r="E563" s="55"/>
      <c r="F563" s="55"/>
      <c r="G563" s="55"/>
      <c r="H563" s="55"/>
      <c r="I563" s="67"/>
      <c r="J563" s="67"/>
      <c r="K563" s="55"/>
      <c r="L563" s="67"/>
      <c r="M563" s="55"/>
      <c r="N563" s="67"/>
      <c r="O563" s="67"/>
      <c r="P563" s="67"/>
      <c r="Q563" s="55"/>
      <c r="R563" s="55"/>
      <c r="S563" s="55"/>
      <c r="T563" s="55"/>
      <c r="AN563" s="55"/>
    </row>
    <row r="564" spans="1:40" ht="15.75">
      <c r="A564" s="228"/>
      <c r="B564" s="55"/>
      <c r="C564" s="55"/>
      <c r="D564" s="67"/>
      <c r="E564" s="67"/>
      <c r="F564" s="67"/>
      <c r="G564" s="55"/>
      <c r="H564" s="55"/>
      <c r="I564" s="67"/>
      <c r="J564" s="67"/>
      <c r="K564" s="55"/>
      <c r="L564" s="67"/>
      <c r="M564" s="55"/>
      <c r="N564" s="67"/>
      <c r="O564" s="67"/>
      <c r="P564" s="67"/>
      <c r="Q564" s="55"/>
      <c r="R564" s="55"/>
      <c r="S564" s="55"/>
      <c r="T564" s="55"/>
      <c r="AN564" s="55"/>
    </row>
    <row r="565" spans="1:40" ht="15.75">
      <c r="A565" s="228"/>
      <c r="B565" s="55"/>
      <c r="C565" s="55"/>
      <c r="D565" s="67"/>
      <c r="E565" s="67"/>
      <c r="F565" s="67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AN565" s="55"/>
    </row>
    <row r="566" spans="1:40" ht="15.75">
      <c r="A566" s="228"/>
      <c r="B566" s="55"/>
      <c r="C566" s="55"/>
      <c r="D566" s="55"/>
      <c r="E566" s="55"/>
      <c r="F566" s="55"/>
      <c r="G566" s="55"/>
      <c r="H566" s="55"/>
      <c r="I566" s="67"/>
      <c r="J566" s="67"/>
      <c r="K566" s="55"/>
      <c r="L566" s="67"/>
      <c r="M566" s="55"/>
      <c r="N566" s="67"/>
      <c r="O566" s="67"/>
      <c r="P566" s="67"/>
      <c r="Q566" s="55"/>
      <c r="R566" s="55"/>
      <c r="S566" s="55"/>
      <c r="T566" s="55"/>
      <c r="AN566" s="55"/>
    </row>
    <row r="567" spans="1:40" ht="15.75">
      <c r="A567" s="228"/>
      <c r="B567" s="55"/>
      <c r="C567" s="55"/>
      <c r="D567" s="67"/>
      <c r="E567" s="67"/>
      <c r="F567" s="67"/>
      <c r="G567" s="55"/>
      <c r="H567" s="55"/>
      <c r="I567" s="67"/>
      <c r="J567" s="67"/>
      <c r="K567" s="55"/>
      <c r="L567" s="67"/>
      <c r="M567" s="55"/>
      <c r="N567" s="67"/>
      <c r="O567" s="67"/>
      <c r="P567" s="67"/>
      <c r="Q567" s="55"/>
      <c r="R567" s="55"/>
      <c r="S567" s="55"/>
      <c r="T567" s="55"/>
      <c r="AN567" s="55"/>
    </row>
    <row r="568" spans="1:40" ht="15.75">
      <c r="A568" s="228"/>
      <c r="B568" s="55"/>
      <c r="C568" s="55"/>
      <c r="D568" s="67"/>
      <c r="E568" s="67"/>
      <c r="F568" s="67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AN568" s="55"/>
    </row>
    <row r="569" spans="1:40" ht="15.75">
      <c r="A569" s="228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AN569" s="55"/>
    </row>
    <row r="570" spans="1:40" ht="15.75">
      <c r="A570" s="228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AN570" s="55"/>
    </row>
    <row r="571" spans="1:40" ht="15.75">
      <c r="A571" s="228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AN571" s="55"/>
    </row>
    <row r="572" spans="1:40" ht="15.75">
      <c r="A572" s="228"/>
      <c r="B572" s="55"/>
      <c r="C572" s="55"/>
      <c r="D572" s="55"/>
      <c r="E572" s="55"/>
      <c r="F572" s="55"/>
      <c r="G572" s="55"/>
      <c r="H572" s="55"/>
      <c r="I572" s="67"/>
      <c r="J572" s="67"/>
      <c r="K572" s="55"/>
      <c r="L572" s="67"/>
      <c r="M572" s="55"/>
      <c r="N572" s="67"/>
      <c r="O572" s="67"/>
      <c r="P572" s="67"/>
      <c r="Q572" s="55"/>
      <c r="R572" s="55"/>
      <c r="S572" s="55"/>
      <c r="T572" s="55"/>
      <c r="AN572" s="55"/>
    </row>
    <row r="573" spans="1:40" ht="15.75">
      <c r="A573" s="228"/>
      <c r="B573" s="55"/>
      <c r="C573" s="55"/>
      <c r="D573" s="67"/>
      <c r="E573" s="67"/>
      <c r="F573" s="67"/>
      <c r="G573" s="55"/>
      <c r="H573" s="55"/>
      <c r="I573" s="67"/>
      <c r="J573" s="67"/>
      <c r="K573" s="55"/>
      <c r="L573" s="67"/>
      <c r="M573" s="55"/>
      <c r="N573" s="67"/>
      <c r="O573" s="67"/>
      <c r="P573" s="67"/>
      <c r="Q573" s="55"/>
      <c r="R573" s="55"/>
      <c r="S573" s="55"/>
      <c r="T573" s="55"/>
      <c r="AN573" s="55"/>
    </row>
    <row r="574" spans="1:40" ht="15.75">
      <c r="A574" s="228"/>
      <c r="B574" s="55"/>
      <c r="C574" s="55"/>
      <c r="D574" s="67"/>
      <c r="E574" s="67"/>
      <c r="F574" s="67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AN574" s="55"/>
    </row>
    <row r="575" spans="1:40" ht="15.75">
      <c r="A575" s="228"/>
      <c r="B575" s="55"/>
      <c r="C575" s="55"/>
      <c r="D575" s="55"/>
      <c r="E575" s="55"/>
      <c r="F575" s="55"/>
      <c r="G575" s="55"/>
      <c r="H575" s="55"/>
      <c r="I575" s="67"/>
      <c r="J575" s="67"/>
      <c r="K575" s="55"/>
      <c r="L575" s="67"/>
      <c r="M575" s="55"/>
      <c r="N575" s="67"/>
      <c r="O575" s="67"/>
      <c r="P575" s="67"/>
      <c r="Q575" s="55"/>
      <c r="R575" s="55"/>
      <c r="S575" s="55"/>
      <c r="T575" s="55"/>
      <c r="AN575" s="55"/>
    </row>
    <row r="576" spans="1:40" ht="15.75">
      <c r="A576" s="228"/>
      <c r="B576" s="55"/>
      <c r="C576" s="55"/>
      <c r="D576" s="67"/>
      <c r="E576" s="67"/>
      <c r="F576" s="67"/>
      <c r="G576" s="55"/>
      <c r="H576" s="55"/>
      <c r="I576" s="67"/>
      <c r="J576" s="67"/>
      <c r="K576" s="55"/>
      <c r="L576" s="67"/>
      <c r="M576" s="55"/>
      <c r="N576" s="67"/>
      <c r="O576" s="67"/>
      <c r="P576" s="67"/>
      <c r="Q576" s="55"/>
      <c r="R576" s="55"/>
      <c r="S576" s="55"/>
      <c r="T576" s="55"/>
      <c r="AN576" s="55"/>
    </row>
    <row r="577" spans="1:40" ht="15.75">
      <c r="A577" s="228"/>
      <c r="B577" s="55"/>
      <c r="C577" s="55"/>
      <c r="D577" s="67"/>
      <c r="E577" s="67"/>
      <c r="F577" s="67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AN577" s="55"/>
    </row>
    <row r="578" spans="1:40" ht="15.75">
      <c r="A578" s="228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AN578" s="55"/>
    </row>
    <row r="579" spans="1:40" ht="15.75">
      <c r="A579" s="228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AN579" s="55"/>
    </row>
    <row r="580" spans="1:40" ht="15.75">
      <c r="A580" s="228"/>
      <c r="B580" s="55"/>
      <c r="C580" s="55"/>
      <c r="D580" s="55"/>
      <c r="E580" s="55"/>
      <c r="F580" s="55"/>
      <c r="G580" s="55"/>
      <c r="H580" s="55"/>
      <c r="I580" s="67"/>
      <c r="J580" s="67"/>
      <c r="K580" s="55"/>
      <c r="L580" s="67"/>
      <c r="M580" s="55"/>
      <c r="N580" s="67"/>
      <c r="O580" s="67"/>
      <c r="P580" s="67"/>
      <c r="Q580" s="55"/>
      <c r="R580" s="55"/>
      <c r="S580" s="55"/>
      <c r="T580" s="55"/>
      <c r="AN580" s="55"/>
    </row>
    <row r="581" spans="1:40" ht="15.75">
      <c r="A581" s="228"/>
      <c r="B581" s="55"/>
      <c r="C581" s="55"/>
      <c r="D581" s="67"/>
      <c r="E581" s="67"/>
      <c r="F581" s="67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AN581" s="55"/>
    </row>
    <row r="582" spans="1:40" ht="15.75">
      <c r="A582" s="228"/>
      <c r="B582" s="55"/>
      <c r="C582" s="55"/>
      <c r="D582" s="55"/>
      <c r="E582" s="55"/>
      <c r="F582" s="55"/>
      <c r="G582" s="55"/>
      <c r="H582" s="55"/>
      <c r="I582" s="67"/>
      <c r="J582" s="67"/>
      <c r="K582" s="55"/>
      <c r="L582" s="67"/>
      <c r="M582" s="55"/>
      <c r="N582" s="67"/>
      <c r="O582" s="67"/>
      <c r="P582" s="67"/>
      <c r="Q582" s="55"/>
      <c r="R582" s="55"/>
      <c r="S582" s="55"/>
      <c r="T582" s="55"/>
      <c r="AN582" s="55"/>
    </row>
    <row r="583" spans="1:40" ht="15.75">
      <c r="A583" s="228"/>
      <c r="B583" s="55"/>
      <c r="C583" s="55"/>
      <c r="D583" s="67"/>
      <c r="E583" s="67"/>
      <c r="F583" s="67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AN583" s="55"/>
    </row>
    <row r="584" spans="1:40" ht="15.75">
      <c r="A584" s="228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AN584" s="55"/>
    </row>
    <row r="585" spans="1:40" ht="15.75">
      <c r="A585" s="228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AN585" s="55"/>
    </row>
    <row r="586" spans="1:40" ht="15.75">
      <c r="A586" s="228"/>
      <c r="B586" s="55"/>
      <c r="C586" s="55"/>
      <c r="D586" s="55"/>
      <c r="E586" s="55"/>
      <c r="F586" s="55"/>
      <c r="G586" s="55"/>
      <c r="H586" s="55"/>
      <c r="I586" s="67"/>
      <c r="J586" s="67"/>
      <c r="K586" s="55"/>
      <c r="L586" s="67"/>
      <c r="M586" s="55"/>
      <c r="N586" s="67"/>
      <c r="O586" s="67"/>
      <c r="P586" s="67"/>
      <c r="Q586" s="55"/>
      <c r="R586" s="55"/>
      <c r="S586" s="55"/>
      <c r="T586" s="55"/>
      <c r="AN586" s="55"/>
    </row>
    <row r="587" spans="1:40" ht="15.75">
      <c r="A587" s="228"/>
      <c r="B587" s="55"/>
      <c r="C587" s="55"/>
      <c r="D587" s="67"/>
      <c r="E587" s="67"/>
      <c r="F587" s="67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AN587" s="55"/>
    </row>
    <row r="588" spans="1:40" ht="15.75">
      <c r="A588" s="228"/>
      <c r="B588" s="55"/>
      <c r="C588" s="55"/>
      <c r="D588" s="55"/>
      <c r="E588" s="55"/>
      <c r="F588" s="55"/>
      <c r="G588" s="55"/>
      <c r="H588" s="55"/>
      <c r="I588" s="67"/>
      <c r="J588" s="67"/>
      <c r="K588" s="55"/>
      <c r="L588" s="67"/>
      <c r="M588" s="55"/>
      <c r="N588" s="67"/>
      <c r="O588" s="67"/>
      <c r="P588" s="67"/>
      <c r="Q588" s="55"/>
      <c r="R588" s="55"/>
      <c r="S588" s="55"/>
      <c r="T588" s="55"/>
      <c r="AN588" s="55"/>
    </row>
    <row r="589" spans="1:40" ht="15.75">
      <c r="A589" s="228"/>
      <c r="B589" s="55"/>
      <c r="C589" s="55"/>
      <c r="D589" s="67"/>
      <c r="E589" s="67"/>
      <c r="F589" s="67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AN589" s="55"/>
    </row>
    <row r="590" spans="1:40" ht="15.75">
      <c r="A590" s="228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AN590" s="55"/>
    </row>
    <row r="591" spans="1:40" ht="15.75">
      <c r="A591" s="228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AN591" s="55"/>
    </row>
    <row r="592" spans="1:40" ht="15.75">
      <c r="A592" s="228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AN592" s="55"/>
    </row>
    <row r="593" spans="1:40" ht="15.75">
      <c r="A593" s="228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AN593" s="55"/>
    </row>
    <row r="594" spans="1:40" ht="15.75">
      <c r="A594" s="228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AN594" s="55"/>
    </row>
    <row r="595" spans="1:40" ht="15.75">
      <c r="A595" s="228"/>
      <c r="B595" s="55"/>
      <c r="C595" s="55"/>
      <c r="D595" s="55"/>
      <c r="E595" s="55"/>
      <c r="F595" s="55"/>
      <c r="G595" s="55"/>
      <c r="H595" s="55"/>
      <c r="I595" s="67"/>
      <c r="J595" s="67"/>
      <c r="K595" s="55"/>
      <c r="L595" s="67"/>
      <c r="M595" s="55"/>
      <c r="N595" s="67"/>
      <c r="O595" s="67"/>
      <c r="P595" s="67"/>
      <c r="Q595" s="55"/>
      <c r="R595" s="55"/>
      <c r="S595" s="55"/>
      <c r="T595" s="55"/>
      <c r="AN595" s="55"/>
    </row>
    <row r="596" spans="1:40" ht="15.75">
      <c r="A596" s="228"/>
      <c r="B596" s="55"/>
      <c r="C596" s="55"/>
      <c r="D596" s="67"/>
      <c r="E596" s="67"/>
      <c r="F596" s="67"/>
      <c r="G596" s="55"/>
      <c r="H596" s="55"/>
      <c r="I596" s="67"/>
      <c r="J596" s="67"/>
      <c r="K596" s="55"/>
      <c r="L596" s="67"/>
      <c r="M596" s="55"/>
      <c r="N596" s="67"/>
      <c r="O596" s="67"/>
      <c r="P596" s="67"/>
      <c r="Q596" s="55"/>
      <c r="R596" s="55"/>
      <c r="S596" s="55"/>
      <c r="T596" s="55"/>
      <c r="AN596" s="55"/>
    </row>
    <row r="597" spans="1:40" ht="15.75">
      <c r="A597" s="228"/>
      <c r="B597" s="55"/>
      <c r="C597" s="55"/>
      <c r="D597" s="67"/>
      <c r="E597" s="67"/>
      <c r="F597" s="67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AN597" s="55"/>
    </row>
    <row r="598" spans="1:40" ht="15.75">
      <c r="A598" s="228"/>
      <c r="B598" s="55"/>
      <c r="C598" s="55"/>
      <c r="D598" s="55"/>
      <c r="E598" s="55"/>
      <c r="F598" s="55"/>
      <c r="G598" s="55"/>
      <c r="H598" s="55"/>
      <c r="I598" s="67"/>
      <c r="J598" s="67"/>
      <c r="K598" s="55"/>
      <c r="L598" s="67"/>
      <c r="M598" s="55"/>
      <c r="N598" s="67"/>
      <c r="O598" s="67"/>
      <c r="P598" s="67"/>
      <c r="Q598" s="55"/>
      <c r="R598" s="55"/>
      <c r="S598" s="55"/>
      <c r="T598" s="55"/>
      <c r="AN598" s="55"/>
    </row>
    <row r="599" spans="1:40" ht="15.75">
      <c r="A599" s="228"/>
      <c r="B599" s="55"/>
      <c r="C599" s="55"/>
      <c r="D599" s="67"/>
      <c r="E599" s="67"/>
      <c r="F599" s="67"/>
      <c r="G599" s="55"/>
      <c r="H599" s="55"/>
      <c r="I599" s="67"/>
      <c r="J599" s="67"/>
      <c r="K599" s="55"/>
      <c r="L599" s="67"/>
      <c r="M599" s="55"/>
      <c r="N599" s="67"/>
      <c r="O599" s="67"/>
      <c r="P599" s="67"/>
      <c r="Q599" s="55"/>
      <c r="R599" s="55"/>
      <c r="S599" s="55"/>
      <c r="T599" s="55"/>
      <c r="AN599" s="55"/>
    </row>
    <row r="600" spans="1:40" ht="15.75">
      <c r="A600" s="228"/>
      <c r="B600" s="55"/>
      <c r="C600" s="55"/>
      <c r="D600" s="67"/>
      <c r="E600" s="67"/>
      <c r="F600" s="67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AN600" s="55"/>
    </row>
    <row r="601" spans="1:40" ht="15.75">
      <c r="A601" s="228"/>
      <c r="B601" s="55"/>
      <c r="C601" s="55"/>
      <c r="D601" s="55"/>
      <c r="E601" s="55"/>
      <c r="F601" s="55"/>
      <c r="G601" s="55"/>
      <c r="H601" s="55"/>
      <c r="I601" s="67"/>
      <c r="J601" s="67"/>
      <c r="K601" s="55"/>
      <c r="L601" s="67"/>
      <c r="M601" s="55"/>
      <c r="N601" s="67"/>
      <c r="O601" s="67"/>
      <c r="P601" s="67"/>
      <c r="Q601" s="55"/>
      <c r="R601" s="55"/>
      <c r="S601" s="55"/>
      <c r="T601" s="55"/>
      <c r="AN601" s="55"/>
    </row>
    <row r="602" spans="1:40" ht="15.75">
      <c r="A602" s="228"/>
      <c r="B602" s="55"/>
      <c r="C602" s="55"/>
      <c r="D602" s="67"/>
      <c r="E602" s="67"/>
      <c r="F602" s="67"/>
      <c r="G602" s="55"/>
      <c r="H602" s="55"/>
      <c r="I602" s="67"/>
      <c r="J602" s="67"/>
      <c r="K602" s="55"/>
      <c r="L602" s="67"/>
      <c r="M602" s="55"/>
      <c r="N602" s="67"/>
      <c r="O602" s="67"/>
      <c r="P602" s="67"/>
      <c r="Q602" s="55"/>
      <c r="R602" s="55"/>
      <c r="S602" s="55"/>
      <c r="T602" s="55"/>
      <c r="AN602" s="55"/>
    </row>
    <row r="603" spans="1:40" ht="15.75">
      <c r="A603" s="228"/>
      <c r="B603" s="55"/>
      <c r="C603" s="55"/>
      <c r="D603" s="67"/>
      <c r="E603" s="67"/>
      <c r="F603" s="67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AN603" s="55"/>
    </row>
    <row r="604" spans="1:40" ht="15.75">
      <c r="A604" s="228"/>
      <c r="B604" s="55"/>
      <c r="C604" s="55"/>
      <c r="D604" s="55"/>
      <c r="E604" s="55"/>
      <c r="F604" s="55"/>
      <c r="G604" s="55"/>
      <c r="H604" s="55"/>
      <c r="I604" s="67"/>
      <c r="J604" s="67"/>
      <c r="K604" s="55"/>
      <c r="L604" s="67"/>
      <c r="M604" s="55"/>
      <c r="N604" s="67"/>
      <c r="O604" s="67"/>
      <c r="P604" s="67"/>
      <c r="Q604" s="55"/>
      <c r="R604" s="55"/>
      <c r="S604" s="55"/>
      <c r="T604" s="55"/>
      <c r="AN604" s="55"/>
    </row>
    <row r="605" spans="1:40" ht="15.75">
      <c r="A605" s="228"/>
      <c r="B605" s="55"/>
      <c r="C605" s="55"/>
      <c r="D605" s="67"/>
      <c r="E605" s="67"/>
      <c r="F605" s="67"/>
      <c r="G605" s="55"/>
      <c r="H605" s="55"/>
      <c r="I605" s="67"/>
      <c r="J605" s="67"/>
      <c r="K605" s="55"/>
      <c r="L605" s="67"/>
      <c r="M605" s="55"/>
      <c r="N605" s="67"/>
      <c r="O605" s="67"/>
      <c r="P605" s="67"/>
      <c r="Q605" s="55"/>
      <c r="R605" s="55"/>
      <c r="S605" s="55"/>
      <c r="T605" s="55"/>
      <c r="AN605" s="55"/>
    </row>
    <row r="606" spans="1:40" ht="15.75">
      <c r="A606" s="228"/>
      <c r="B606" s="55"/>
      <c r="C606" s="55"/>
      <c r="D606" s="67"/>
      <c r="E606" s="67"/>
      <c r="F606" s="67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AN606" s="55"/>
    </row>
    <row r="607" spans="1:40" ht="15.75">
      <c r="A607" s="228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AN607" s="55"/>
    </row>
    <row r="608" spans="1:40" ht="15.75">
      <c r="A608" s="228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AN608" s="55"/>
    </row>
    <row r="609" spans="1:40" ht="15.75">
      <c r="A609" s="228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AN609" s="55"/>
    </row>
    <row r="610" spans="1:40" ht="15.75">
      <c r="A610" s="228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AN610" s="55"/>
    </row>
    <row r="611" spans="1:40" ht="15.75">
      <c r="A611" s="228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AN611" s="55"/>
    </row>
    <row r="612" spans="1:40" ht="15.75">
      <c r="A612" s="228"/>
      <c r="B612" s="55"/>
      <c r="C612" s="55"/>
      <c r="D612" s="55"/>
      <c r="E612" s="55"/>
      <c r="F612" s="55"/>
      <c r="G612" s="55"/>
      <c r="H612" s="55"/>
      <c r="I612" s="67"/>
      <c r="J612" s="67"/>
      <c r="K612" s="55"/>
      <c r="L612" s="67"/>
      <c r="M612" s="55"/>
      <c r="N612" s="67"/>
      <c r="O612" s="67"/>
      <c r="P612" s="67"/>
      <c r="Q612" s="55"/>
      <c r="R612" s="55"/>
      <c r="S612" s="55"/>
      <c r="T612" s="55"/>
      <c r="AN612" s="55"/>
    </row>
    <row r="613" spans="1:40" ht="15.75">
      <c r="A613" s="228"/>
      <c r="B613" s="55"/>
      <c r="C613" s="55"/>
      <c r="D613" s="67"/>
      <c r="E613" s="67"/>
      <c r="F613" s="67"/>
      <c r="G613" s="55"/>
      <c r="H613" s="55"/>
      <c r="I613" s="67"/>
      <c r="J613" s="67"/>
      <c r="K613" s="55"/>
      <c r="L613" s="67"/>
      <c r="M613" s="55"/>
      <c r="N613" s="67"/>
      <c r="O613" s="67"/>
      <c r="P613" s="67"/>
      <c r="Q613" s="55"/>
      <c r="R613" s="55"/>
      <c r="S613" s="55"/>
      <c r="T613" s="55"/>
      <c r="AN613" s="55"/>
    </row>
    <row r="614" spans="1:40" ht="15.75">
      <c r="A614" s="228"/>
      <c r="B614" s="55"/>
      <c r="C614" s="55"/>
      <c r="D614" s="67"/>
      <c r="E614" s="67"/>
      <c r="F614" s="67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AN614" s="55"/>
    </row>
    <row r="615" spans="1:40" ht="15.75">
      <c r="A615" s="228"/>
      <c r="B615" s="55"/>
      <c r="C615" s="55"/>
      <c r="D615" s="55"/>
      <c r="E615" s="55"/>
      <c r="F615" s="55"/>
      <c r="G615" s="55"/>
      <c r="H615" s="55"/>
      <c r="I615" s="67"/>
      <c r="J615" s="67"/>
      <c r="K615" s="55"/>
      <c r="L615" s="67"/>
      <c r="M615" s="55"/>
      <c r="N615" s="67"/>
      <c r="O615" s="67"/>
      <c r="P615" s="67"/>
      <c r="Q615" s="55"/>
      <c r="R615" s="55"/>
      <c r="S615" s="55"/>
      <c r="T615" s="55"/>
      <c r="AN615" s="55"/>
    </row>
    <row r="616" spans="1:40" ht="15.75">
      <c r="A616" s="228"/>
      <c r="B616" s="55"/>
      <c r="C616" s="55"/>
      <c r="D616" s="67"/>
      <c r="E616" s="67"/>
      <c r="F616" s="67"/>
      <c r="G616" s="55"/>
      <c r="H616" s="55"/>
      <c r="I616" s="67"/>
      <c r="J616" s="67"/>
      <c r="K616" s="55"/>
      <c r="L616" s="67"/>
      <c r="M616" s="55"/>
      <c r="N616" s="67"/>
      <c r="O616" s="67"/>
      <c r="P616" s="67"/>
      <c r="Q616" s="55"/>
      <c r="R616" s="55"/>
      <c r="S616" s="55"/>
      <c r="T616" s="55"/>
      <c r="AN616" s="55"/>
    </row>
    <row r="617" spans="1:40" ht="15.75">
      <c r="A617" s="228"/>
      <c r="B617" s="55"/>
      <c r="C617" s="55"/>
      <c r="D617" s="67"/>
      <c r="E617" s="67"/>
      <c r="F617" s="67"/>
      <c r="G617" s="55"/>
      <c r="H617" s="55"/>
      <c r="I617" s="67"/>
      <c r="J617" s="67"/>
      <c r="K617" s="55"/>
      <c r="L617" s="67"/>
      <c r="M617" s="55"/>
      <c r="N617" s="67"/>
      <c r="O617" s="67"/>
      <c r="P617" s="67"/>
      <c r="Q617" s="55"/>
      <c r="R617" s="55"/>
      <c r="S617" s="55"/>
      <c r="T617" s="55"/>
      <c r="AN617" s="55"/>
    </row>
    <row r="618" spans="1:40" ht="15.75">
      <c r="A618" s="228"/>
      <c r="B618" s="55"/>
      <c r="C618" s="55"/>
      <c r="D618" s="67"/>
      <c r="E618" s="67"/>
      <c r="F618" s="67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AN618" s="55"/>
    </row>
    <row r="619" spans="1:40" ht="15.75">
      <c r="A619" s="228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AN619" s="55"/>
    </row>
    <row r="620" spans="1:40" ht="15.75">
      <c r="A620" s="228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AN620" s="55"/>
    </row>
    <row r="621" spans="1:40" ht="15.75">
      <c r="A621" s="228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AN621" s="55"/>
    </row>
    <row r="622" spans="1:40" ht="15.75">
      <c r="A622" s="228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AN622" s="55"/>
    </row>
    <row r="623" spans="1:40" ht="15.75">
      <c r="A623" s="228"/>
      <c r="B623" s="55"/>
      <c r="C623" s="55"/>
      <c r="D623" s="55"/>
      <c r="E623" s="55"/>
      <c r="F623" s="55"/>
      <c r="G623" s="55"/>
      <c r="H623" s="55"/>
      <c r="I623" s="67"/>
      <c r="J623" s="67"/>
      <c r="K623" s="55"/>
      <c r="L623" s="67"/>
      <c r="M623" s="55"/>
      <c r="N623" s="67"/>
      <c r="O623" s="67"/>
      <c r="P623" s="67"/>
      <c r="Q623" s="55"/>
      <c r="R623" s="55"/>
      <c r="S623" s="55"/>
      <c r="T623" s="55"/>
      <c r="AN623" s="55"/>
    </row>
    <row r="624" spans="1:40" ht="15.75">
      <c r="A624" s="228"/>
      <c r="B624" s="55"/>
      <c r="C624" s="55"/>
      <c r="D624" s="67"/>
      <c r="E624" s="67"/>
      <c r="F624" s="67"/>
      <c r="G624" s="55"/>
      <c r="H624" s="55"/>
      <c r="I624" s="67"/>
      <c r="J624" s="67"/>
      <c r="K624" s="55"/>
      <c r="L624" s="67"/>
      <c r="M624" s="55"/>
      <c r="N624" s="67"/>
      <c r="O624" s="67"/>
      <c r="P624" s="67"/>
      <c r="Q624" s="55"/>
      <c r="R624" s="55"/>
      <c r="S624" s="55"/>
      <c r="T624" s="55"/>
      <c r="AN624" s="55"/>
    </row>
    <row r="625" spans="1:40" ht="15.75">
      <c r="A625" s="228"/>
      <c r="B625" s="55"/>
      <c r="C625" s="55"/>
      <c r="D625" s="67"/>
      <c r="E625" s="67"/>
      <c r="F625" s="67"/>
      <c r="G625" s="55"/>
      <c r="H625" s="55"/>
      <c r="I625" s="67"/>
      <c r="J625" s="67"/>
      <c r="K625" s="55"/>
      <c r="L625" s="67"/>
      <c r="M625" s="55"/>
      <c r="N625" s="67"/>
      <c r="O625" s="67"/>
      <c r="P625" s="67"/>
      <c r="Q625" s="55"/>
      <c r="R625" s="55"/>
      <c r="S625" s="55"/>
      <c r="T625" s="55"/>
      <c r="AN625" s="55"/>
    </row>
    <row r="626" spans="1:40" ht="15.75">
      <c r="A626" s="228"/>
      <c r="B626" s="55"/>
      <c r="C626" s="55"/>
      <c r="D626" s="67"/>
      <c r="E626" s="67"/>
      <c r="F626" s="67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AN626" s="55"/>
    </row>
    <row r="627" spans="1:40" ht="15.75">
      <c r="A627" s="228"/>
      <c r="B627" s="229"/>
      <c r="C627" s="229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AN627" s="55"/>
    </row>
    <row r="628" spans="1:40" ht="15.75">
      <c r="A628" s="228"/>
      <c r="B628" s="55"/>
      <c r="C628" s="55"/>
      <c r="D628" s="55"/>
      <c r="E628" s="55"/>
      <c r="F628" s="55"/>
      <c r="G628" s="55"/>
      <c r="H628" s="55"/>
      <c r="I628" s="67"/>
      <c r="J628" s="67"/>
      <c r="K628" s="55"/>
      <c r="L628" s="67"/>
      <c r="M628" s="55"/>
      <c r="N628" s="67"/>
      <c r="O628" s="67"/>
      <c r="P628" s="67"/>
      <c r="Q628" s="55"/>
      <c r="R628" s="55"/>
      <c r="S628" s="55"/>
      <c r="T628" s="55"/>
      <c r="AN628" s="55"/>
    </row>
    <row r="629" spans="1:40" ht="15.75">
      <c r="A629" s="228"/>
      <c r="B629" s="55"/>
      <c r="C629" s="55"/>
      <c r="D629" s="67"/>
      <c r="E629" s="67"/>
      <c r="F629" s="67"/>
      <c r="G629" s="55"/>
      <c r="H629" s="55"/>
      <c r="I629" s="67"/>
      <c r="J629" s="67"/>
      <c r="K629" s="55"/>
      <c r="L629" s="67"/>
      <c r="M629" s="55"/>
      <c r="N629" s="67"/>
      <c r="O629" s="67"/>
      <c r="P629" s="67"/>
      <c r="Q629" s="55"/>
      <c r="R629" s="55"/>
      <c r="S629" s="55"/>
      <c r="T629" s="55"/>
      <c r="AN629" s="55"/>
    </row>
    <row r="630" spans="1:40" ht="15.75">
      <c r="A630" s="228"/>
      <c r="B630" s="55"/>
      <c r="C630" s="55"/>
      <c r="D630" s="67"/>
      <c r="E630" s="67"/>
      <c r="F630" s="67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AN630" s="55"/>
    </row>
    <row r="631" spans="1:40" ht="15.75">
      <c r="A631" s="228"/>
      <c r="B631" s="55"/>
      <c r="C631" s="55"/>
      <c r="D631" s="55"/>
      <c r="E631" s="55"/>
      <c r="F631" s="55"/>
      <c r="G631" s="55"/>
      <c r="H631" s="55"/>
      <c r="I631" s="67"/>
      <c r="J631" s="67"/>
      <c r="K631" s="55"/>
      <c r="L631" s="67"/>
      <c r="M631" s="55"/>
      <c r="N631" s="67"/>
      <c r="O631" s="67"/>
      <c r="P631" s="67"/>
      <c r="Q631" s="55"/>
      <c r="R631" s="55"/>
      <c r="S631" s="55"/>
      <c r="T631" s="55"/>
      <c r="AN631" s="55"/>
    </row>
    <row r="632" spans="1:40" ht="15.75">
      <c r="A632" s="228"/>
      <c r="B632" s="55"/>
      <c r="C632" s="55"/>
      <c r="D632" s="67"/>
      <c r="E632" s="67"/>
      <c r="F632" s="67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AN632" s="55"/>
    </row>
    <row r="633" spans="1:40" ht="15.75">
      <c r="A633" s="228"/>
      <c r="B633" s="55"/>
      <c r="C633" s="55"/>
      <c r="D633" s="55"/>
      <c r="E633" s="55"/>
      <c r="F633" s="55"/>
      <c r="G633" s="55"/>
      <c r="H633" s="55"/>
      <c r="I633" s="67"/>
      <c r="J633" s="67"/>
      <c r="K633" s="55"/>
      <c r="L633" s="67"/>
      <c r="M633" s="55"/>
      <c r="N633" s="67"/>
      <c r="O633" s="67"/>
      <c r="P633" s="67"/>
      <c r="Q633" s="55"/>
      <c r="R633" s="55"/>
      <c r="S633" s="55"/>
      <c r="T633" s="55"/>
      <c r="AN633" s="55"/>
    </row>
    <row r="634" spans="1:40" ht="15.75">
      <c r="A634" s="228"/>
      <c r="B634" s="55"/>
      <c r="C634" s="55"/>
      <c r="D634" s="67"/>
      <c r="E634" s="67"/>
      <c r="F634" s="67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AN634" s="55"/>
    </row>
    <row r="635" spans="1:40" ht="15.75">
      <c r="A635" s="228"/>
      <c r="B635" s="229"/>
      <c r="C635" s="229"/>
      <c r="D635" s="55"/>
      <c r="E635" s="55"/>
      <c r="F635" s="55"/>
      <c r="G635" s="55"/>
      <c r="H635" s="55"/>
      <c r="I635" s="67"/>
      <c r="J635" s="67"/>
      <c r="K635" s="55"/>
      <c r="L635" s="67"/>
      <c r="M635" s="55"/>
      <c r="N635" s="67"/>
      <c r="O635" s="67"/>
      <c r="P635" s="67"/>
      <c r="Q635" s="55"/>
      <c r="R635" s="55"/>
      <c r="S635" s="55"/>
      <c r="T635" s="55"/>
      <c r="AN635" s="55"/>
    </row>
    <row r="636" spans="1:40" ht="15.75">
      <c r="A636" s="228"/>
      <c r="B636" s="55"/>
      <c r="C636" s="55"/>
      <c r="D636" s="67"/>
      <c r="E636" s="67"/>
      <c r="F636" s="67"/>
      <c r="G636" s="55"/>
      <c r="H636" s="55"/>
      <c r="I636" s="67"/>
      <c r="J636" s="67"/>
      <c r="K636" s="55"/>
      <c r="L636" s="67"/>
      <c r="M636" s="55"/>
      <c r="N636" s="67"/>
      <c r="O636" s="67"/>
      <c r="P636" s="67"/>
      <c r="Q636" s="55"/>
      <c r="R636" s="55"/>
      <c r="S636" s="55"/>
      <c r="T636" s="55"/>
      <c r="AN636" s="55"/>
    </row>
    <row r="637" spans="1:40" ht="15.75">
      <c r="A637" s="228"/>
      <c r="B637" s="55"/>
      <c r="C637" s="55"/>
      <c r="D637" s="67"/>
      <c r="E637" s="67"/>
      <c r="F637" s="67"/>
      <c r="G637" s="55"/>
      <c r="H637" s="55"/>
      <c r="I637" s="67"/>
      <c r="J637" s="67"/>
      <c r="K637" s="55"/>
      <c r="L637" s="67"/>
      <c r="M637" s="55"/>
      <c r="N637" s="67"/>
      <c r="O637" s="67"/>
      <c r="P637" s="67"/>
      <c r="Q637" s="55"/>
      <c r="R637" s="55"/>
      <c r="S637" s="55"/>
      <c r="T637" s="55"/>
      <c r="AN637" s="55"/>
    </row>
    <row r="638" spans="1:40" ht="15.75">
      <c r="A638" s="228"/>
      <c r="B638" s="55"/>
      <c r="C638" s="55"/>
      <c r="D638" s="67"/>
      <c r="E638" s="67"/>
      <c r="F638" s="67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AN638" s="55"/>
    </row>
    <row r="639" spans="1:40" ht="15.75">
      <c r="A639" s="228"/>
      <c r="B639" s="229"/>
      <c r="C639" s="229"/>
      <c r="D639" s="55"/>
      <c r="E639" s="55"/>
      <c r="F639" s="55"/>
      <c r="G639" s="55"/>
      <c r="H639" s="55"/>
      <c r="I639" s="67"/>
      <c r="J639" s="67"/>
      <c r="K639" s="55"/>
      <c r="L639" s="67"/>
      <c r="M639" s="55"/>
      <c r="N639" s="67"/>
      <c r="O639" s="67"/>
      <c r="P639" s="67"/>
      <c r="Q639" s="55"/>
      <c r="R639" s="55"/>
      <c r="S639" s="55"/>
      <c r="T639" s="55"/>
      <c r="AN639" s="55"/>
    </row>
    <row r="640" spans="1:40" ht="15.75">
      <c r="A640" s="228"/>
      <c r="B640" s="55"/>
      <c r="C640" s="55"/>
      <c r="D640" s="67"/>
      <c r="E640" s="67"/>
      <c r="F640" s="67"/>
      <c r="G640" s="55"/>
      <c r="H640" s="55"/>
      <c r="I640" s="67"/>
      <c r="J640" s="67"/>
      <c r="K640" s="55"/>
      <c r="L640" s="67"/>
      <c r="M640" s="55"/>
      <c r="N640" s="67"/>
      <c r="O640" s="67"/>
      <c r="P640" s="67"/>
      <c r="Q640" s="55"/>
      <c r="R640" s="55"/>
      <c r="S640" s="55"/>
      <c r="T640" s="55"/>
      <c r="AN640" s="55"/>
    </row>
    <row r="641" spans="1:40" ht="15.75">
      <c r="A641" s="228"/>
      <c r="B641" s="55"/>
      <c r="C641" s="55"/>
      <c r="D641" s="67"/>
      <c r="E641" s="67"/>
      <c r="F641" s="67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AN641" s="55"/>
    </row>
    <row r="642" spans="1:40" ht="15.75">
      <c r="A642" s="228"/>
      <c r="B642" s="55"/>
      <c r="C642" s="55"/>
      <c r="D642" s="55"/>
      <c r="E642" s="55"/>
      <c r="F642" s="55"/>
      <c r="G642" s="55"/>
      <c r="H642" s="55"/>
      <c r="I642" s="67"/>
      <c r="J642" s="67"/>
      <c r="K642" s="55"/>
      <c r="L642" s="67"/>
      <c r="M642" s="55"/>
      <c r="N642" s="67"/>
      <c r="O642" s="67"/>
      <c r="P642" s="67"/>
      <c r="Q642" s="55"/>
      <c r="R642" s="55"/>
      <c r="S642" s="55"/>
      <c r="T642" s="55"/>
      <c r="AN642" s="55"/>
    </row>
    <row r="643" spans="1:40" ht="15.75">
      <c r="A643" s="228"/>
      <c r="B643" s="55"/>
      <c r="C643" s="55"/>
      <c r="D643" s="67"/>
      <c r="E643" s="67"/>
      <c r="F643" s="67"/>
      <c r="G643" s="55"/>
      <c r="H643" s="55"/>
      <c r="I643" s="67"/>
      <c r="J643" s="67"/>
      <c r="K643" s="55"/>
      <c r="L643" s="67"/>
      <c r="M643" s="55"/>
      <c r="N643" s="67"/>
      <c r="O643" s="67"/>
      <c r="P643" s="67"/>
      <c r="Q643" s="55"/>
      <c r="R643" s="55"/>
      <c r="S643" s="55"/>
      <c r="T643" s="55"/>
      <c r="AN643" s="55"/>
    </row>
    <row r="644" spans="1:40" ht="15.75">
      <c r="A644" s="228"/>
      <c r="B644" s="55"/>
      <c r="C644" s="55"/>
      <c r="D644" s="67"/>
      <c r="E644" s="67"/>
      <c r="F644" s="67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AN644" s="55"/>
    </row>
    <row r="645" spans="1:40" ht="15.75">
      <c r="A645" s="228"/>
      <c r="B645" s="55"/>
      <c r="C645" s="55"/>
      <c r="D645" s="55"/>
      <c r="E645" s="55"/>
      <c r="F645" s="55"/>
      <c r="G645" s="55"/>
      <c r="H645" s="55"/>
      <c r="I645" s="67"/>
      <c r="J645" s="67"/>
      <c r="K645" s="55"/>
      <c r="L645" s="67"/>
      <c r="M645" s="55"/>
      <c r="N645" s="67"/>
      <c r="O645" s="67"/>
      <c r="P645" s="67"/>
      <c r="Q645" s="55"/>
      <c r="R645" s="55"/>
      <c r="S645" s="55"/>
      <c r="T645" s="55"/>
      <c r="AN645" s="55"/>
    </row>
    <row r="646" spans="1:40" ht="15.75">
      <c r="A646" s="228"/>
      <c r="B646" s="55"/>
      <c r="C646" s="55"/>
      <c r="D646" s="67"/>
      <c r="E646" s="67"/>
      <c r="F646" s="67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AN646" s="55"/>
    </row>
    <row r="647" spans="1:40" ht="15.7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AN647" s="55"/>
    </row>
    <row r="648" spans="1:40" ht="15.75">
      <c r="A648" s="55"/>
      <c r="B648" s="229"/>
      <c r="C648" s="229"/>
      <c r="D648" s="55"/>
      <c r="E648" s="55"/>
      <c r="F648" s="55"/>
      <c r="G648" s="55"/>
      <c r="H648" s="55"/>
      <c r="I648" s="67"/>
      <c r="J648" s="67"/>
      <c r="K648" s="55"/>
      <c r="L648" s="67"/>
      <c r="M648" s="55"/>
      <c r="N648" s="67"/>
      <c r="O648" s="67"/>
      <c r="P648" s="67"/>
      <c r="Q648" s="55"/>
      <c r="R648" s="55"/>
      <c r="S648" s="55"/>
      <c r="T648" s="55"/>
      <c r="AN648" s="55"/>
    </row>
    <row r="649" spans="1:40" ht="15.75">
      <c r="A649" s="55"/>
      <c r="B649" s="55"/>
      <c r="C649" s="55"/>
      <c r="D649" s="67"/>
      <c r="E649" s="67"/>
      <c r="F649" s="67"/>
      <c r="G649" s="55"/>
      <c r="H649" s="55"/>
      <c r="I649" s="67"/>
      <c r="J649" s="67"/>
      <c r="K649" s="55"/>
      <c r="L649" s="67"/>
      <c r="M649" s="55"/>
      <c r="N649" s="67"/>
      <c r="O649" s="67"/>
      <c r="P649" s="67"/>
      <c r="Q649" s="55"/>
      <c r="R649" s="55"/>
      <c r="S649" s="55"/>
      <c r="T649" s="55"/>
      <c r="AN649" s="55"/>
    </row>
    <row r="650" spans="1:39" ht="15.75">
      <c r="A650" s="55"/>
      <c r="B650" s="55"/>
      <c r="C650" s="55"/>
      <c r="D650" s="67"/>
      <c r="E650" s="67"/>
      <c r="F650" s="67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</row>
    <row r="651" spans="1:7" ht="15.75">
      <c r="A651" s="55"/>
      <c r="B651" s="55"/>
      <c r="C651" s="55"/>
      <c r="D651" s="55"/>
      <c r="E651" s="55"/>
      <c r="F651" s="55"/>
      <c r="G651" s="55"/>
    </row>
    <row r="653" ht="15.75">
      <c r="A653" s="229"/>
    </row>
  </sheetData>
  <mergeCells count="90">
    <mergeCell ref="A394:A395"/>
    <mergeCell ref="B394:B395"/>
    <mergeCell ref="B396:B397"/>
    <mergeCell ref="A402:B402"/>
    <mergeCell ref="A375:A376"/>
    <mergeCell ref="B375:B376"/>
    <mergeCell ref="A387:A389"/>
    <mergeCell ref="B387:B389"/>
    <mergeCell ref="A362:A364"/>
    <mergeCell ref="B362:B364"/>
    <mergeCell ref="A367:A368"/>
    <mergeCell ref="B367:B368"/>
    <mergeCell ref="A265:A267"/>
    <mergeCell ref="B265:B267"/>
    <mergeCell ref="A280:A281"/>
    <mergeCell ref="B280:B281"/>
    <mergeCell ref="A220:A222"/>
    <mergeCell ref="B220:B222"/>
    <mergeCell ref="A231:A233"/>
    <mergeCell ref="B231:B233"/>
    <mergeCell ref="A214:A216"/>
    <mergeCell ref="B214:B216"/>
    <mergeCell ref="A217:A219"/>
    <mergeCell ref="B217:B219"/>
    <mergeCell ref="A206:A208"/>
    <mergeCell ref="B206:B208"/>
    <mergeCell ref="A209:A211"/>
    <mergeCell ref="B209:B211"/>
    <mergeCell ref="A178:A180"/>
    <mergeCell ref="B178:B180"/>
    <mergeCell ref="B185:B186"/>
    <mergeCell ref="A194:A196"/>
    <mergeCell ref="B194:B196"/>
    <mergeCell ref="A165:A166"/>
    <mergeCell ref="B165:B166"/>
    <mergeCell ref="A175:A177"/>
    <mergeCell ref="B175:B177"/>
    <mergeCell ref="A146:A148"/>
    <mergeCell ref="B146:B148"/>
    <mergeCell ref="A151:A153"/>
    <mergeCell ref="B151:B153"/>
    <mergeCell ref="A140:A142"/>
    <mergeCell ref="B140:B142"/>
    <mergeCell ref="A143:A145"/>
    <mergeCell ref="B143:B145"/>
    <mergeCell ref="A120:A122"/>
    <mergeCell ref="B120:B122"/>
    <mergeCell ref="A130:A132"/>
    <mergeCell ref="B130:B132"/>
    <mergeCell ref="A103:A105"/>
    <mergeCell ref="B103:B105"/>
    <mergeCell ref="A108:A109"/>
    <mergeCell ref="B108:B109"/>
    <mergeCell ref="A95:A97"/>
    <mergeCell ref="B95:B97"/>
    <mergeCell ref="A101:A102"/>
    <mergeCell ref="B101:B102"/>
    <mergeCell ref="A66:A67"/>
    <mergeCell ref="B66:B67"/>
    <mergeCell ref="A79:A81"/>
    <mergeCell ref="B79:B81"/>
    <mergeCell ref="A60:A62"/>
    <mergeCell ref="B60:B62"/>
    <mergeCell ref="A63:A65"/>
    <mergeCell ref="B63:B65"/>
    <mergeCell ref="A54:A55"/>
    <mergeCell ref="B54:B55"/>
    <mergeCell ref="A56:A58"/>
    <mergeCell ref="B56:B58"/>
    <mergeCell ref="A44:A46"/>
    <mergeCell ref="B44:B46"/>
    <mergeCell ref="A52:A53"/>
    <mergeCell ref="B52:B53"/>
    <mergeCell ref="D2:D3"/>
    <mergeCell ref="A10:A12"/>
    <mergeCell ref="B10:B12"/>
    <mergeCell ref="A14:A16"/>
    <mergeCell ref="B14:B16"/>
    <mergeCell ref="A4:A6"/>
    <mergeCell ref="B4:B6"/>
    <mergeCell ref="A7:A9"/>
    <mergeCell ref="B7:B9"/>
    <mergeCell ref="E2:E3"/>
    <mergeCell ref="F2:F3"/>
    <mergeCell ref="G2:I2"/>
    <mergeCell ref="AF2:AF3"/>
    <mergeCell ref="T2:T3"/>
    <mergeCell ref="W2:W3"/>
    <mergeCell ref="Z2:Z3"/>
    <mergeCell ref="AA2:AA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0"/>
  <sheetViews>
    <sheetView tabSelected="1" view="pageBreakPreview" zoomScaleSheetLayoutView="100" workbookViewId="0" topLeftCell="A1">
      <selection activeCell="B1" sqref="B1:C5"/>
    </sheetView>
  </sheetViews>
  <sheetFormatPr defaultColWidth="9.140625" defaultRowHeight="12.75"/>
  <cols>
    <col min="1" max="1" width="29.421875" style="3" customWidth="1"/>
    <col min="2" max="2" width="63.00390625" style="3" customWidth="1"/>
    <col min="3" max="3" width="15.28125" style="3" customWidth="1"/>
    <col min="4" max="4" width="14.7109375" style="3" hidden="1" customWidth="1"/>
    <col min="5" max="5" width="13.57421875" style="3" hidden="1" customWidth="1"/>
    <col min="6" max="6" width="15.00390625" style="3" hidden="1" customWidth="1"/>
    <col min="7" max="7" width="11.7109375" style="3" hidden="1" customWidth="1"/>
    <col min="8" max="8" width="16.00390625" style="3" customWidth="1"/>
    <col min="9" max="9" width="11.421875" style="3" customWidth="1"/>
    <col min="10" max="10" width="14.7109375" style="3" customWidth="1"/>
    <col min="11" max="11" width="10.8515625" style="3" customWidth="1"/>
    <col min="12" max="16384" width="8.8515625" style="3" customWidth="1"/>
  </cols>
  <sheetData>
    <row r="1" spans="1:5" ht="23.25">
      <c r="A1" s="1"/>
      <c r="B1" s="335" t="s">
        <v>877</v>
      </c>
      <c r="C1" s="335"/>
      <c r="D1" s="2"/>
      <c r="E1" s="40"/>
    </row>
    <row r="2" spans="1:5" ht="19.5" customHeight="1">
      <c r="A2" s="2"/>
      <c r="B2" s="335" t="s">
        <v>401</v>
      </c>
      <c r="C2" s="335"/>
      <c r="D2" s="2"/>
      <c r="E2" s="40"/>
    </row>
    <row r="3" spans="1:5" ht="18.75" customHeight="1">
      <c r="A3" s="2"/>
      <c r="B3" s="335" t="s">
        <v>878</v>
      </c>
      <c r="C3" s="335"/>
      <c r="D3" s="4"/>
      <c r="E3" s="40"/>
    </row>
    <row r="4" spans="1:5" ht="16.5" customHeight="1">
      <c r="A4" s="2"/>
      <c r="B4" s="335" t="s">
        <v>876</v>
      </c>
      <c r="C4" s="335"/>
      <c r="D4" s="4"/>
      <c r="E4" s="40"/>
    </row>
    <row r="5" spans="1:5" ht="17.25" customHeight="1">
      <c r="A5" s="2"/>
      <c r="B5" s="335"/>
      <c r="C5" s="335"/>
      <c r="D5" s="4"/>
      <c r="E5" s="40"/>
    </row>
    <row r="6" spans="1:10" ht="47.25" customHeight="1">
      <c r="A6" s="276" t="s">
        <v>726</v>
      </c>
      <c r="B6" s="276"/>
      <c r="C6" s="276"/>
      <c r="D6" s="6"/>
      <c r="E6" s="41"/>
      <c r="F6" s="7"/>
      <c r="G6" s="7"/>
      <c r="H6" s="7"/>
      <c r="I6" s="7"/>
      <c r="J6" s="7"/>
    </row>
    <row r="7" spans="1:10" ht="17.25" customHeight="1">
      <c r="A7" s="5"/>
      <c r="B7" s="5"/>
      <c r="C7" s="5"/>
      <c r="D7" s="6"/>
      <c r="E7" s="41"/>
      <c r="F7" s="7"/>
      <c r="G7" s="7"/>
      <c r="H7" s="7"/>
      <c r="I7" s="7"/>
      <c r="J7" s="7"/>
    </row>
    <row r="8" spans="1:9" ht="20.25" customHeight="1">
      <c r="A8" s="8"/>
      <c r="B8" s="9"/>
      <c r="C8" s="247" t="s">
        <v>563</v>
      </c>
      <c r="D8" s="4"/>
      <c r="E8" s="44"/>
      <c r="F8" s="18" t="s">
        <v>805</v>
      </c>
      <c r="G8" s="10"/>
      <c r="H8" s="10"/>
      <c r="I8" s="10"/>
    </row>
    <row r="9" spans="1:11" ht="39" customHeight="1">
      <c r="A9" s="11" t="s">
        <v>564</v>
      </c>
      <c r="B9" s="12" t="s">
        <v>879</v>
      </c>
      <c r="C9" s="12" t="s">
        <v>566</v>
      </c>
      <c r="D9" s="14"/>
      <c r="E9" s="45"/>
      <c r="F9" s="242">
        <v>2580488.2</v>
      </c>
      <c r="G9" s="15"/>
      <c r="H9" s="15"/>
      <c r="I9" s="15"/>
      <c r="J9" s="15"/>
      <c r="K9" s="15"/>
    </row>
    <row r="10" spans="1:11" ht="19.5" customHeight="1">
      <c r="A10" s="16" t="s">
        <v>568</v>
      </c>
      <c r="B10" s="234" t="s">
        <v>569</v>
      </c>
      <c r="C10" s="256">
        <f>C11+C20+C27+C38+C46+C53+C69+C74+C83+C104+C71</f>
        <v>4742000.500000001</v>
      </c>
      <c r="D10" s="17"/>
      <c r="E10" s="42"/>
      <c r="F10" s="230">
        <f>F11+F20+F27+F38+F46+F53+F69+F74+F83+F104+F71</f>
        <v>4742000.500000001</v>
      </c>
      <c r="G10" s="18"/>
      <c r="H10" s="18"/>
      <c r="I10" s="18"/>
      <c r="J10" s="18"/>
      <c r="K10" s="18"/>
    </row>
    <row r="11" spans="1:11" ht="21.75" customHeight="1">
      <c r="A11" s="16" t="s">
        <v>570</v>
      </c>
      <c r="B11" s="243" t="s">
        <v>571</v>
      </c>
      <c r="C11" s="21">
        <f>C12</f>
        <v>2606290.3</v>
      </c>
      <c r="D11" s="17"/>
      <c r="E11" s="42"/>
      <c r="F11" s="46">
        <f>F12</f>
        <v>2606290.3000000003</v>
      </c>
      <c r="G11" s="18"/>
      <c r="H11" s="18"/>
      <c r="I11" s="18"/>
      <c r="J11" s="18"/>
      <c r="K11" s="18"/>
    </row>
    <row r="12" spans="1:11" ht="21" customHeight="1">
      <c r="A12" s="21" t="s">
        <v>572</v>
      </c>
      <c r="B12" s="243" t="s">
        <v>573</v>
      </c>
      <c r="C12" s="23">
        <f>C13+C14+C15+C18+C19</f>
        <v>2606290.3</v>
      </c>
      <c r="D12" s="17"/>
      <c r="E12" s="42">
        <f>E13+E14+E15+E18+E19</f>
        <v>2580488.2</v>
      </c>
      <c r="F12" s="42">
        <f>F13+F14+F15+F18+F19</f>
        <v>2606290.3000000003</v>
      </c>
      <c r="G12" s="18"/>
      <c r="H12" s="18"/>
      <c r="I12" s="18"/>
      <c r="J12" s="18"/>
      <c r="K12" s="18"/>
    </row>
    <row r="13" spans="1:11" ht="66" customHeight="1">
      <c r="A13" s="22" t="s">
        <v>574</v>
      </c>
      <c r="B13" s="243" t="s">
        <v>575</v>
      </c>
      <c r="C13" s="21">
        <v>56765</v>
      </c>
      <c r="D13" s="17"/>
      <c r="E13" s="46">
        <f>F9*2.178%</f>
        <v>56203.03299600001</v>
      </c>
      <c r="F13" s="46">
        <v>57155.9</v>
      </c>
      <c r="G13" s="18"/>
      <c r="H13" s="18"/>
      <c r="I13" s="18"/>
      <c r="J13" s="18"/>
      <c r="K13" s="18"/>
    </row>
    <row r="14" spans="1:11" ht="64.5" customHeight="1">
      <c r="A14" s="22" t="s">
        <v>803</v>
      </c>
      <c r="B14" s="243" t="s">
        <v>804</v>
      </c>
      <c r="C14" s="21">
        <v>78.2</v>
      </c>
      <c r="D14" s="17"/>
      <c r="E14" s="46">
        <f>F9*0.003%</f>
        <v>77.414646</v>
      </c>
      <c r="F14" s="46">
        <v>52.1</v>
      </c>
      <c r="G14" s="18"/>
      <c r="H14" s="18"/>
      <c r="I14" s="18"/>
      <c r="J14" s="18"/>
      <c r="K14" s="18"/>
    </row>
    <row r="15" spans="1:11" ht="48" customHeight="1">
      <c r="A15" s="16" t="s">
        <v>576</v>
      </c>
      <c r="B15" s="243" t="s">
        <v>577</v>
      </c>
      <c r="C15" s="23">
        <f>C16+C17</f>
        <v>2543374.5</v>
      </c>
      <c r="D15" s="17"/>
      <c r="E15" s="42">
        <f>E16+E17</f>
        <v>2518195.214852</v>
      </c>
      <c r="F15" s="42">
        <f>F16+F17</f>
        <v>2543061.8000000003</v>
      </c>
      <c r="G15" s="18"/>
      <c r="H15" s="18"/>
      <c r="I15" s="18"/>
      <c r="J15" s="18"/>
      <c r="K15" s="18"/>
    </row>
    <row r="16" spans="1:11" ht="110.25" customHeight="1">
      <c r="A16" s="16" t="s">
        <v>578</v>
      </c>
      <c r="B16" s="243" t="s">
        <v>579</v>
      </c>
      <c r="C16" s="23">
        <v>2519240.3</v>
      </c>
      <c r="D16" s="17"/>
      <c r="E16" s="42">
        <f>F9*96.66%</f>
        <v>2494299.8941200003</v>
      </c>
      <c r="F16" s="42">
        <v>2518927.6</v>
      </c>
      <c r="G16" s="18"/>
      <c r="H16" s="18"/>
      <c r="I16" s="18"/>
      <c r="J16" s="18"/>
      <c r="K16" s="18"/>
    </row>
    <row r="17" spans="1:11" ht="99" customHeight="1">
      <c r="A17" s="16" t="s">
        <v>580</v>
      </c>
      <c r="B17" s="243" t="s">
        <v>581</v>
      </c>
      <c r="C17" s="23">
        <v>24134.2</v>
      </c>
      <c r="D17" s="17"/>
      <c r="E17" s="42">
        <f>F9*0.926%</f>
        <v>23895.320732000004</v>
      </c>
      <c r="F17" s="42">
        <v>24134.2</v>
      </c>
      <c r="G17" s="18"/>
      <c r="H17" s="18"/>
      <c r="I17" s="18"/>
      <c r="J17" s="18"/>
      <c r="K17" s="18"/>
    </row>
    <row r="18" spans="1:11" ht="51.75" customHeight="1">
      <c r="A18" s="16" t="s">
        <v>582</v>
      </c>
      <c r="B18" s="243" t="s">
        <v>583</v>
      </c>
      <c r="C18" s="257">
        <v>3648.8</v>
      </c>
      <c r="D18" s="24"/>
      <c r="E18" s="47">
        <f>F9*0.14%</f>
        <v>3612.6834800000006</v>
      </c>
      <c r="F18" s="47">
        <v>3622.7</v>
      </c>
      <c r="G18" s="25"/>
      <c r="H18" s="26"/>
      <c r="I18" s="25"/>
      <c r="J18" s="27"/>
      <c r="K18" s="28"/>
    </row>
    <row r="19" spans="1:11" ht="98.25" customHeight="1">
      <c r="A19" s="16" t="s">
        <v>584</v>
      </c>
      <c r="B19" s="243" t="s">
        <v>585</v>
      </c>
      <c r="C19" s="257">
        <v>2423.8</v>
      </c>
      <c r="D19" s="24"/>
      <c r="E19" s="47">
        <f>F9*0.093%</f>
        <v>2399.854026</v>
      </c>
      <c r="F19" s="47">
        <v>2397.8</v>
      </c>
      <c r="G19" s="25"/>
      <c r="H19" s="26"/>
      <c r="I19" s="25"/>
      <c r="J19" s="27"/>
      <c r="K19" s="28"/>
    </row>
    <row r="20" spans="1:11" ht="22.5" customHeight="1">
      <c r="A20" s="16" t="s">
        <v>586</v>
      </c>
      <c r="B20" s="244" t="s">
        <v>587</v>
      </c>
      <c r="C20" s="23">
        <f>C21+C25+C26</f>
        <v>655457.1000000001</v>
      </c>
      <c r="D20" s="24"/>
      <c r="E20" s="48"/>
      <c r="F20" s="23">
        <f>F21+F25+F26</f>
        <v>655457.1000000001</v>
      </c>
      <c r="G20" s="25"/>
      <c r="H20" s="26"/>
      <c r="I20" s="25"/>
      <c r="J20" s="27"/>
      <c r="K20" s="28"/>
    </row>
    <row r="21" spans="1:11" ht="32.25" customHeight="1">
      <c r="A21" s="16" t="s">
        <v>588</v>
      </c>
      <c r="B21" s="244" t="s">
        <v>589</v>
      </c>
      <c r="C21" s="20">
        <f>C22+C23+C24</f>
        <v>337153</v>
      </c>
      <c r="D21" s="24"/>
      <c r="E21" s="48"/>
      <c r="F21" s="24">
        <f>F22+F23+F24</f>
        <v>337153</v>
      </c>
      <c r="G21" s="25"/>
      <c r="H21" s="26"/>
      <c r="I21" s="25"/>
      <c r="J21" s="27"/>
      <c r="K21" s="28"/>
    </row>
    <row r="22" spans="1:11" ht="34.5" customHeight="1">
      <c r="A22" s="16" t="s">
        <v>590</v>
      </c>
      <c r="B22" s="244" t="s">
        <v>591</v>
      </c>
      <c r="C22" s="20">
        <v>266957.7</v>
      </c>
      <c r="D22" s="24"/>
      <c r="E22" s="48"/>
      <c r="F22" s="24">
        <v>266957.7</v>
      </c>
      <c r="G22" s="25"/>
      <c r="H22" s="26"/>
      <c r="I22" s="25"/>
      <c r="J22" s="27"/>
      <c r="K22" s="28"/>
    </row>
    <row r="23" spans="1:11" ht="48.75" customHeight="1">
      <c r="A23" s="16" t="s">
        <v>592</v>
      </c>
      <c r="B23" s="244" t="s">
        <v>593</v>
      </c>
      <c r="C23" s="20">
        <v>70047</v>
      </c>
      <c r="D23" s="24"/>
      <c r="E23" s="48"/>
      <c r="F23" s="24">
        <v>70047</v>
      </c>
      <c r="G23" s="25"/>
      <c r="H23" s="26"/>
      <c r="I23" s="25"/>
      <c r="J23" s="27"/>
      <c r="K23" s="28"/>
    </row>
    <row r="24" spans="1:11" ht="50.25" customHeight="1">
      <c r="A24" s="16" t="s">
        <v>806</v>
      </c>
      <c r="B24" s="244" t="s">
        <v>807</v>
      </c>
      <c r="C24" s="20">
        <v>148.3</v>
      </c>
      <c r="D24" s="24"/>
      <c r="E24" s="48"/>
      <c r="F24" s="24">
        <v>148.3</v>
      </c>
      <c r="G24" s="25"/>
      <c r="H24" s="26"/>
      <c r="I24" s="25"/>
      <c r="J24" s="27"/>
      <c r="K24" s="28"/>
    </row>
    <row r="25" spans="1:11" ht="31.5" customHeight="1">
      <c r="A25" s="16" t="s">
        <v>594</v>
      </c>
      <c r="B25" s="244" t="s">
        <v>595</v>
      </c>
      <c r="C25" s="20">
        <v>318168.8</v>
      </c>
      <c r="D25" s="24"/>
      <c r="E25" s="48"/>
      <c r="F25" s="24">
        <v>318168.8</v>
      </c>
      <c r="G25" s="25"/>
      <c r="H25" s="26"/>
      <c r="I25" s="25"/>
      <c r="J25" s="27"/>
      <c r="K25" s="28"/>
    </row>
    <row r="26" spans="1:11" ht="21" customHeight="1">
      <c r="A26" s="16" t="s">
        <v>596</v>
      </c>
      <c r="B26" s="244" t="s">
        <v>597</v>
      </c>
      <c r="C26" s="20">
        <v>135.3</v>
      </c>
      <c r="D26" s="24"/>
      <c r="E26" s="48"/>
      <c r="F26" s="24">
        <v>135.3</v>
      </c>
      <c r="G26" s="25"/>
      <c r="H26" s="26"/>
      <c r="I26" s="25"/>
      <c r="J26" s="27"/>
      <c r="K26" s="28"/>
    </row>
    <row r="27" spans="1:11" ht="23.25">
      <c r="A27" s="16" t="s">
        <v>598</v>
      </c>
      <c r="B27" s="244" t="s">
        <v>599</v>
      </c>
      <c r="C27" s="20">
        <f>C28+C30+C33</f>
        <v>871362.3</v>
      </c>
      <c r="D27" s="24"/>
      <c r="E27" s="48"/>
      <c r="F27" s="43">
        <f>F28+F30+F33</f>
        <v>871362.3</v>
      </c>
      <c r="G27" s="25"/>
      <c r="H27" s="26"/>
      <c r="I27" s="25"/>
      <c r="J27" s="27"/>
      <c r="K27" s="28"/>
    </row>
    <row r="28" spans="1:11" ht="18.75" customHeight="1">
      <c r="A28" s="16" t="s">
        <v>600</v>
      </c>
      <c r="B28" s="244" t="s">
        <v>601</v>
      </c>
      <c r="C28" s="20">
        <f>C29</f>
        <v>49650.9</v>
      </c>
      <c r="D28" s="24"/>
      <c r="E28" s="48"/>
      <c r="F28" s="24">
        <f>F29</f>
        <v>49650.9</v>
      </c>
      <c r="G28" s="25"/>
      <c r="H28" s="26"/>
      <c r="I28" s="25"/>
      <c r="J28" s="27"/>
      <c r="K28" s="28"/>
    </row>
    <row r="29" spans="1:11" ht="48.75" customHeight="1">
      <c r="A29" s="16" t="s">
        <v>602</v>
      </c>
      <c r="B29" s="244" t="s">
        <v>603</v>
      </c>
      <c r="C29" s="20">
        <v>49650.9</v>
      </c>
      <c r="D29" s="24"/>
      <c r="E29" s="48"/>
      <c r="F29" s="24">
        <v>49650.9</v>
      </c>
      <c r="G29" s="25"/>
      <c r="H29" s="26"/>
      <c r="I29" s="25"/>
      <c r="J29" s="27"/>
      <c r="K29" s="28"/>
    </row>
    <row r="30" spans="1:11" ht="21" customHeight="1">
      <c r="A30" s="16" t="s">
        <v>604</v>
      </c>
      <c r="B30" s="244" t="s">
        <v>605</v>
      </c>
      <c r="C30" s="20">
        <f>C31+C32</f>
        <v>375718.1</v>
      </c>
      <c r="D30" s="24"/>
      <c r="E30" s="24"/>
      <c r="F30" s="24">
        <f>F31+F32</f>
        <v>375718.1</v>
      </c>
      <c r="G30" s="25"/>
      <c r="H30" s="26"/>
      <c r="I30" s="25"/>
      <c r="J30" s="27"/>
      <c r="K30" s="28"/>
    </row>
    <row r="31" spans="1:11" ht="33.75" customHeight="1">
      <c r="A31" s="16" t="s">
        <v>606</v>
      </c>
      <c r="B31" s="244" t="s">
        <v>607</v>
      </c>
      <c r="C31" s="20">
        <v>373310</v>
      </c>
      <c r="D31" s="24"/>
      <c r="E31" s="48"/>
      <c r="F31" s="24">
        <v>373110.6</v>
      </c>
      <c r="G31" s="25"/>
      <c r="H31" s="26"/>
      <c r="I31" s="25"/>
      <c r="J31" s="27"/>
      <c r="K31" s="28"/>
    </row>
    <row r="32" spans="1:11" ht="34.5" customHeight="1">
      <c r="A32" s="16" t="s">
        <v>608</v>
      </c>
      <c r="B32" s="244" t="s">
        <v>609</v>
      </c>
      <c r="C32" s="20">
        <v>2408.1</v>
      </c>
      <c r="D32" s="24"/>
      <c r="E32" s="48"/>
      <c r="F32" s="24">
        <v>2607.5</v>
      </c>
      <c r="G32" s="25"/>
      <c r="H32" s="26"/>
      <c r="I32" s="25"/>
      <c r="J32" s="27"/>
      <c r="K32" s="28"/>
    </row>
    <row r="33" spans="1:11" ht="18" customHeight="1">
      <c r="A33" s="16" t="s">
        <v>610</v>
      </c>
      <c r="B33" s="244" t="s">
        <v>611</v>
      </c>
      <c r="C33" s="20">
        <f>C34+C36</f>
        <v>445993.3</v>
      </c>
      <c r="D33" s="24"/>
      <c r="E33" s="48"/>
      <c r="F33" s="24">
        <f>F34+F36</f>
        <v>445993.3</v>
      </c>
      <c r="G33" s="25"/>
      <c r="H33" s="26"/>
      <c r="I33" s="25"/>
      <c r="J33" s="27"/>
      <c r="K33" s="28"/>
    </row>
    <row r="34" spans="1:11" ht="49.5" customHeight="1">
      <c r="A34" s="16" t="s">
        <v>612</v>
      </c>
      <c r="B34" s="244" t="s">
        <v>613</v>
      </c>
      <c r="C34" s="20">
        <f>C35</f>
        <v>15614.2</v>
      </c>
      <c r="D34" s="24"/>
      <c r="E34" s="48"/>
      <c r="F34" s="24">
        <v>15614.2</v>
      </c>
      <c r="G34" s="25"/>
      <c r="H34" s="26"/>
      <c r="I34" s="25"/>
      <c r="J34" s="27"/>
      <c r="K34" s="28"/>
    </row>
    <row r="35" spans="1:11" ht="81" customHeight="1">
      <c r="A35" s="16" t="s">
        <v>614</v>
      </c>
      <c r="B35" s="244" t="s">
        <v>615</v>
      </c>
      <c r="C35" s="20">
        <v>15614.2</v>
      </c>
      <c r="D35" s="24"/>
      <c r="E35" s="48"/>
      <c r="F35" s="24">
        <v>15614.2</v>
      </c>
      <c r="G35" s="25"/>
      <c r="H35" s="26"/>
      <c r="I35" s="25"/>
      <c r="J35" s="27"/>
      <c r="K35" s="28"/>
    </row>
    <row r="36" spans="1:11" ht="52.5" customHeight="1">
      <c r="A36" s="16" t="s">
        <v>616</v>
      </c>
      <c r="B36" s="244" t="s">
        <v>617</v>
      </c>
      <c r="C36" s="20">
        <f>C37</f>
        <v>430379.1</v>
      </c>
      <c r="D36" s="24"/>
      <c r="E36" s="48"/>
      <c r="F36" s="24">
        <v>430379.1</v>
      </c>
      <c r="G36" s="25"/>
      <c r="H36" s="26"/>
      <c r="I36" s="25"/>
      <c r="J36" s="27"/>
      <c r="K36" s="28"/>
    </row>
    <row r="37" spans="1:11" ht="80.25" customHeight="1">
      <c r="A37" s="16" t="s">
        <v>618</v>
      </c>
      <c r="B37" s="244" t="s">
        <v>619</v>
      </c>
      <c r="C37" s="20">
        <v>430379.1</v>
      </c>
      <c r="D37" s="24"/>
      <c r="E37" s="48"/>
      <c r="F37" s="24">
        <v>430379.1</v>
      </c>
      <c r="G37" s="25"/>
      <c r="H37" s="26"/>
      <c r="I37" s="25"/>
      <c r="J37" s="27"/>
      <c r="K37" s="28"/>
    </row>
    <row r="38" spans="1:11" ht="21" customHeight="1">
      <c r="A38" s="29" t="s">
        <v>620</v>
      </c>
      <c r="B38" s="243" t="s">
        <v>621</v>
      </c>
      <c r="C38" s="20">
        <f>C39+C41</f>
        <v>67088.5</v>
      </c>
      <c r="D38" s="24"/>
      <c r="E38" s="48"/>
      <c r="F38" s="24">
        <f>F39+F41</f>
        <v>67088.5</v>
      </c>
      <c r="G38" s="25"/>
      <c r="H38" s="26"/>
      <c r="I38" s="25"/>
      <c r="J38" s="27"/>
      <c r="K38" s="28"/>
    </row>
    <row r="39" spans="1:11" ht="33.75" customHeight="1">
      <c r="A39" s="29" t="s">
        <v>622</v>
      </c>
      <c r="B39" s="243" t="s">
        <v>623</v>
      </c>
      <c r="C39" s="20">
        <f>C40</f>
        <v>35518.5</v>
      </c>
      <c r="D39" s="24"/>
      <c r="E39" s="43"/>
      <c r="F39" s="24">
        <f>F40</f>
        <v>35518.5</v>
      </c>
      <c r="G39" s="26"/>
      <c r="H39" s="26"/>
      <c r="I39" s="26"/>
      <c r="J39" s="26"/>
      <c r="K39" s="26"/>
    </row>
    <row r="40" spans="1:11" ht="48" customHeight="1">
      <c r="A40" s="29" t="s">
        <v>624</v>
      </c>
      <c r="B40" s="243" t="s">
        <v>625</v>
      </c>
      <c r="C40" s="21">
        <v>35518.5</v>
      </c>
      <c r="D40" s="24"/>
      <c r="E40" s="43"/>
      <c r="F40" s="53">
        <v>35518.5</v>
      </c>
      <c r="G40" s="26"/>
      <c r="H40" s="26"/>
      <c r="I40" s="26"/>
      <c r="J40" s="26"/>
      <c r="K40" s="26"/>
    </row>
    <row r="41" spans="1:11" ht="48.75" customHeight="1">
      <c r="A41" s="29" t="s">
        <v>626</v>
      </c>
      <c r="B41" s="243" t="s">
        <v>627</v>
      </c>
      <c r="C41" s="20">
        <f>C42+C43+C44</f>
        <v>31570</v>
      </c>
      <c r="D41" s="24"/>
      <c r="E41" s="43"/>
      <c r="F41" s="24">
        <f>F42+F43+F44</f>
        <v>31570</v>
      </c>
      <c r="G41" s="26"/>
      <c r="H41" s="26"/>
      <c r="I41" s="26"/>
      <c r="J41" s="26"/>
      <c r="K41" s="26"/>
    </row>
    <row r="42" spans="1:11" ht="113.25" customHeight="1">
      <c r="A42" s="29" t="s">
        <v>628</v>
      </c>
      <c r="B42" s="246" t="s">
        <v>629</v>
      </c>
      <c r="C42" s="21">
        <v>30670</v>
      </c>
      <c r="D42" s="24"/>
      <c r="E42" s="43"/>
      <c r="F42" s="53">
        <v>30670</v>
      </c>
      <c r="G42" s="26"/>
      <c r="H42" s="26"/>
      <c r="I42" s="26"/>
      <c r="J42" s="26"/>
      <c r="K42" s="26"/>
    </row>
    <row r="43" spans="1:11" ht="35.25" customHeight="1">
      <c r="A43" s="29" t="s">
        <v>346</v>
      </c>
      <c r="B43" s="243" t="s">
        <v>631</v>
      </c>
      <c r="C43" s="20">
        <v>400</v>
      </c>
      <c r="D43" s="24"/>
      <c r="E43" s="43"/>
      <c r="F43" s="24">
        <v>400</v>
      </c>
      <c r="G43" s="26"/>
      <c r="H43" s="26"/>
      <c r="I43" s="26"/>
      <c r="J43" s="26"/>
      <c r="K43" s="26"/>
    </row>
    <row r="44" spans="1:11" ht="65.25" customHeight="1">
      <c r="A44" s="29" t="s">
        <v>632</v>
      </c>
      <c r="B44" s="243" t="s">
        <v>633</v>
      </c>
      <c r="C44" s="20">
        <f>C45</f>
        <v>500</v>
      </c>
      <c r="D44" s="24"/>
      <c r="E44" s="43"/>
      <c r="F44" s="24">
        <f>F45</f>
        <v>500</v>
      </c>
      <c r="G44" s="26"/>
      <c r="H44" s="26"/>
      <c r="I44" s="26"/>
      <c r="J44" s="26"/>
      <c r="K44" s="26"/>
    </row>
    <row r="45" spans="1:11" ht="97.5" customHeight="1">
      <c r="A45" s="29" t="s">
        <v>634</v>
      </c>
      <c r="B45" s="243" t="s">
        <v>635</v>
      </c>
      <c r="C45" s="21">
        <v>500</v>
      </c>
      <c r="D45" s="24"/>
      <c r="E45" s="43"/>
      <c r="F45" s="53">
        <v>500</v>
      </c>
      <c r="G45" s="26"/>
      <c r="H45" s="26"/>
      <c r="I45" s="26"/>
      <c r="J45" s="26"/>
      <c r="K45" s="26"/>
    </row>
    <row r="46" spans="1:11" ht="49.5" customHeight="1">
      <c r="A46" s="29" t="s">
        <v>636</v>
      </c>
      <c r="B46" s="243" t="s">
        <v>637</v>
      </c>
      <c r="C46" s="20">
        <f>C47+C50</f>
        <v>1497</v>
      </c>
      <c r="D46" s="24"/>
      <c r="E46" s="43"/>
      <c r="F46" s="24">
        <f>F47+F50</f>
        <v>1497</v>
      </c>
      <c r="G46" s="26"/>
      <c r="H46" s="26"/>
      <c r="I46" s="26"/>
      <c r="J46" s="26"/>
      <c r="K46" s="26"/>
    </row>
    <row r="47" spans="1:11" ht="19.5" customHeight="1">
      <c r="A47" s="31" t="s">
        <v>343</v>
      </c>
      <c r="B47" s="243" t="s">
        <v>639</v>
      </c>
      <c r="C47" s="20">
        <f>C48</f>
        <v>417</v>
      </c>
      <c r="D47" s="24"/>
      <c r="E47" s="43"/>
      <c r="F47" s="24">
        <f>F48</f>
        <v>417</v>
      </c>
      <c r="G47" s="26"/>
      <c r="H47" s="26"/>
      <c r="I47" s="26"/>
      <c r="J47" s="26"/>
      <c r="K47" s="26"/>
    </row>
    <row r="48" spans="1:11" ht="33" customHeight="1">
      <c r="A48" s="31" t="s">
        <v>411</v>
      </c>
      <c r="B48" s="243" t="s">
        <v>640</v>
      </c>
      <c r="C48" s="20">
        <f>C49</f>
        <v>417</v>
      </c>
      <c r="D48" s="24"/>
      <c r="E48" s="43"/>
      <c r="F48" s="24">
        <f>F49</f>
        <v>417</v>
      </c>
      <c r="G48" s="26"/>
      <c r="H48" s="26"/>
      <c r="I48" s="26"/>
      <c r="J48" s="26"/>
      <c r="K48" s="26"/>
    </row>
    <row r="49" spans="1:11" ht="33" customHeight="1">
      <c r="A49" s="29" t="s">
        <v>345</v>
      </c>
      <c r="B49" s="243" t="s">
        <v>642</v>
      </c>
      <c r="C49" s="20">
        <v>417</v>
      </c>
      <c r="D49" s="24"/>
      <c r="E49" s="43"/>
      <c r="F49" s="24">
        <v>417</v>
      </c>
      <c r="G49" s="26"/>
      <c r="H49" s="26"/>
      <c r="I49" s="26"/>
      <c r="J49" s="26"/>
      <c r="K49" s="26"/>
    </row>
    <row r="50" spans="1:11" ht="33" customHeight="1">
      <c r="A50" s="29" t="s">
        <v>643</v>
      </c>
      <c r="B50" s="243" t="s">
        <v>644</v>
      </c>
      <c r="C50" s="20">
        <f>C51</f>
        <v>1080</v>
      </c>
      <c r="D50" s="24"/>
      <c r="E50" s="48"/>
      <c r="F50" s="24">
        <f>F51</f>
        <v>1080</v>
      </c>
      <c r="G50" s="25"/>
      <c r="H50" s="26"/>
      <c r="I50" s="25"/>
      <c r="J50" s="27"/>
      <c r="K50" s="28"/>
    </row>
    <row r="51" spans="1:11" ht="22.5" customHeight="1">
      <c r="A51" s="29" t="s">
        <v>645</v>
      </c>
      <c r="B51" s="243" t="s">
        <v>648</v>
      </c>
      <c r="C51" s="20">
        <f>C52</f>
        <v>1080</v>
      </c>
      <c r="D51" s="24"/>
      <c r="E51" s="48"/>
      <c r="F51" s="24">
        <f>F52</f>
        <v>1080</v>
      </c>
      <c r="G51" s="25"/>
      <c r="H51" s="26"/>
      <c r="I51" s="25"/>
      <c r="J51" s="27"/>
      <c r="K51" s="28"/>
    </row>
    <row r="52" spans="1:11" ht="33" customHeight="1">
      <c r="A52" s="29" t="s">
        <v>649</v>
      </c>
      <c r="B52" s="243" t="s">
        <v>650</v>
      </c>
      <c r="C52" s="20">
        <v>1080</v>
      </c>
      <c r="D52" s="24"/>
      <c r="E52" s="48"/>
      <c r="F52" s="24">
        <v>1080</v>
      </c>
      <c r="G52" s="25"/>
      <c r="H52" s="26"/>
      <c r="I52" s="25"/>
      <c r="J52" s="27"/>
      <c r="K52" s="28"/>
    </row>
    <row r="53" spans="1:11" ht="51.75" customHeight="1">
      <c r="A53" s="29" t="s">
        <v>344</v>
      </c>
      <c r="B53" s="243" t="s">
        <v>652</v>
      </c>
      <c r="C53" s="20">
        <f>C54+C61+C64</f>
        <v>287924.5</v>
      </c>
      <c r="D53" s="24"/>
      <c r="E53" s="48"/>
      <c r="F53" s="24">
        <f>F54+F61+F64</f>
        <v>287924.5</v>
      </c>
      <c r="G53" s="25"/>
      <c r="H53" s="26"/>
      <c r="I53" s="25"/>
      <c r="J53" s="27"/>
      <c r="K53" s="28"/>
    </row>
    <row r="54" spans="1:11" ht="96" customHeight="1">
      <c r="A54" s="29" t="s">
        <v>653</v>
      </c>
      <c r="B54" s="243" t="s">
        <v>654</v>
      </c>
      <c r="C54" s="20">
        <f>C55+C57+C59</f>
        <v>215000</v>
      </c>
      <c r="D54" s="24"/>
      <c r="E54" s="48"/>
      <c r="F54" s="24">
        <f>F55+F57+F59</f>
        <v>215000</v>
      </c>
      <c r="G54" s="25"/>
      <c r="H54" s="26"/>
      <c r="I54" s="25"/>
      <c r="J54" s="27"/>
      <c r="K54" s="28"/>
    </row>
    <row r="55" spans="1:11" ht="64.5" customHeight="1">
      <c r="A55" s="29" t="s">
        <v>655</v>
      </c>
      <c r="B55" s="243" t="s">
        <v>656</v>
      </c>
      <c r="C55" s="20">
        <f>C56</f>
        <v>188000</v>
      </c>
      <c r="D55" s="24"/>
      <c r="E55" s="48"/>
      <c r="F55" s="24">
        <f>F56</f>
        <v>188000</v>
      </c>
      <c r="G55" s="25"/>
      <c r="H55" s="26"/>
      <c r="I55" s="25"/>
      <c r="J55" s="27"/>
      <c r="K55" s="28"/>
    </row>
    <row r="56" spans="1:11" ht="87.75" customHeight="1">
      <c r="A56" s="29" t="s">
        <v>657</v>
      </c>
      <c r="B56" s="243" t="s">
        <v>658</v>
      </c>
      <c r="C56" s="20">
        <v>188000</v>
      </c>
      <c r="D56" s="24"/>
      <c r="E56" s="48"/>
      <c r="F56" s="24">
        <v>188000</v>
      </c>
      <c r="G56" s="25"/>
      <c r="H56" s="26"/>
      <c r="I56" s="25"/>
      <c r="J56" s="27"/>
      <c r="K56" s="28"/>
    </row>
    <row r="57" spans="1:11" ht="81.75" customHeight="1">
      <c r="A57" s="29" t="s">
        <v>659</v>
      </c>
      <c r="B57" s="243" t="s">
        <v>660</v>
      </c>
      <c r="C57" s="20">
        <f>C58</f>
        <v>2000</v>
      </c>
      <c r="D57" s="24"/>
      <c r="E57" s="48"/>
      <c r="F57" s="24">
        <f>F58</f>
        <v>2000</v>
      </c>
      <c r="G57" s="25"/>
      <c r="H57" s="26"/>
      <c r="I57" s="25"/>
      <c r="J57" s="27"/>
      <c r="K57" s="28"/>
    </row>
    <row r="58" spans="1:11" ht="80.25" customHeight="1">
      <c r="A58" s="29" t="s">
        <v>347</v>
      </c>
      <c r="B58" s="243" t="s">
        <v>662</v>
      </c>
      <c r="C58" s="20">
        <v>2000</v>
      </c>
      <c r="D58" s="24"/>
      <c r="E58" s="48"/>
      <c r="F58" s="24">
        <v>2000</v>
      </c>
      <c r="G58" s="25"/>
      <c r="H58" s="26"/>
      <c r="I58" s="25"/>
      <c r="J58" s="27"/>
      <c r="K58" s="28"/>
    </row>
    <row r="59" spans="1:11" ht="80.25" customHeight="1">
      <c r="A59" s="29" t="s">
        <v>664</v>
      </c>
      <c r="B59" s="243" t="s">
        <v>665</v>
      </c>
      <c r="C59" s="20">
        <f>C60</f>
        <v>25000</v>
      </c>
      <c r="D59" s="24"/>
      <c r="E59" s="48"/>
      <c r="F59" s="24">
        <f>F60</f>
        <v>25000</v>
      </c>
      <c r="G59" s="25"/>
      <c r="H59" s="26"/>
      <c r="I59" s="25"/>
      <c r="J59" s="27"/>
      <c r="K59" s="28"/>
    </row>
    <row r="60" spans="1:11" ht="63.75" customHeight="1">
      <c r="A60" s="29" t="s">
        <v>666</v>
      </c>
      <c r="B60" s="243" t="s">
        <v>667</v>
      </c>
      <c r="C60" s="20">
        <v>25000</v>
      </c>
      <c r="D60" s="24"/>
      <c r="E60" s="48"/>
      <c r="F60" s="24">
        <v>25000</v>
      </c>
      <c r="G60" s="25"/>
      <c r="H60" s="26"/>
      <c r="I60" s="25"/>
      <c r="J60" s="27"/>
      <c r="K60" s="28"/>
    </row>
    <row r="61" spans="1:11" ht="33" customHeight="1">
      <c r="A61" s="29" t="s">
        <v>155</v>
      </c>
      <c r="B61" s="243" t="s">
        <v>158</v>
      </c>
      <c r="C61" s="20">
        <f>C62</f>
        <v>32624.5</v>
      </c>
      <c r="D61" s="24"/>
      <c r="E61" s="48"/>
      <c r="F61" s="24">
        <f>F62</f>
        <v>32624.5</v>
      </c>
      <c r="G61" s="25"/>
      <c r="H61" s="26"/>
      <c r="I61" s="25"/>
      <c r="J61" s="27"/>
      <c r="K61" s="28"/>
    </row>
    <row r="62" spans="1:11" ht="49.5" customHeight="1">
      <c r="A62" s="29" t="s">
        <v>156</v>
      </c>
      <c r="B62" s="243" t="s">
        <v>159</v>
      </c>
      <c r="C62" s="20">
        <f>C63</f>
        <v>32624.5</v>
      </c>
      <c r="D62" s="24"/>
      <c r="E62" s="48"/>
      <c r="F62" s="24">
        <f>F63</f>
        <v>32624.5</v>
      </c>
      <c r="G62" s="25"/>
      <c r="H62" s="26"/>
      <c r="I62" s="25"/>
      <c r="J62" s="27"/>
      <c r="K62" s="28"/>
    </row>
    <row r="63" spans="1:11" ht="66" customHeight="1">
      <c r="A63" s="29" t="s">
        <v>157</v>
      </c>
      <c r="B63" s="243" t="s">
        <v>225</v>
      </c>
      <c r="C63" s="20">
        <v>32624.5</v>
      </c>
      <c r="D63" s="24"/>
      <c r="E63" s="48"/>
      <c r="F63" s="24">
        <v>32624.5</v>
      </c>
      <c r="G63" s="25"/>
      <c r="H63" s="26"/>
      <c r="I63" s="25"/>
      <c r="J63" s="27"/>
      <c r="K63" s="28"/>
    </row>
    <row r="64" spans="1:11" ht="98.25" customHeight="1">
      <c r="A64" s="29" t="s">
        <v>668</v>
      </c>
      <c r="B64" s="243" t="s">
        <v>669</v>
      </c>
      <c r="C64" s="20">
        <f>C67+C65</f>
        <v>40300</v>
      </c>
      <c r="D64" s="24"/>
      <c r="E64" s="48"/>
      <c r="F64" s="24">
        <f>F67+F65</f>
        <v>40300</v>
      </c>
      <c r="G64" s="25"/>
      <c r="H64" s="26"/>
      <c r="I64" s="25"/>
      <c r="J64" s="27"/>
      <c r="K64" s="28"/>
    </row>
    <row r="65" spans="1:11" ht="49.5" customHeight="1">
      <c r="A65" s="29" t="s">
        <v>646</v>
      </c>
      <c r="B65" s="241" t="s">
        <v>246</v>
      </c>
      <c r="C65" s="20">
        <f>C66</f>
        <v>3000</v>
      </c>
      <c r="D65" s="24"/>
      <c r="E65" s="48"/>
      <c r="F65" s="24">
        <f>F66</f>
        <v>3000</v>
      </c>
      <c r="G65" s="25"/>
      <c r="H65" s="26"/>
      <c r="I65" s="25"/>
      <c r="J65" s="27"/>
      <c r="K65" s="28"/>
    </row>
    <row r="66" spans="1:11" ht="46.5" customHeight="1">
      <c r="A66" s="29" t="s">
        <v>647</v>
      </c>
      <c r="B66" s="241" t="s">
        <v>229</v>
      </c>
      <c r="C66" s="20">
        <v>3000</v>
      </c>
      <c r="D66" s="24"/>
      <c r="E66" s="48"/>
      <c r="F66" s="24">
        <v>3000</v>
      </c>
      <c r="G66" s="25"/>
      <c r="H66" s="26"/>
      <c r="I66" s="25"/>
      <c r="J66" s="27"/>
      <c r="K66" s="28"/>
    </row>
    <row r="67" spans="1:11" ht="96" customHeight="1">
      <c r="A67" s="29" t="s">
        <v>670</v>
      </c>
      <c r="B67" s="241" t="s">
        <v>671</v>
      </c>
      <c r="C67" s="20">
        <f>C68</f>
        <v>37300</v>
      </c>
      <c r="D67" s="24"/>
      <c r="E67" s="48"/>
      <c r="F67" s="24">
        <f>F68</f>
        <v>37300</v>
      </c>
      <c r="G67" s="25"/>
      <c r="H67" s="26"/>
      <c r="I67" s="25"/>
      <c r="J67" s="27"/>
      <c r="K67" s="28"/>
    </row>
    <row r="68" spans="1:11" ht="82.5" customHeight="1">
      <c r="A68" s="29" t="s">
        <v>672</v>
      </c>
      <c r="B68" s="243" t="s">
        <v>673</v>
      </c>
      <c r="C68" s="20">
        <v>37300</v>
      </c>
      <c r="D68" s="24"/>
      <c r="E68" s="48"/>
      <c r="F68" s="24">
        <v>37300</v>
      </c>
      <c r="G68" s="25"/>
      <c r="H68" s="26"/>
      <c r="I68" s="25"/>
      <c r="J68" s="27"/>
      <c r="K68" s="28"/>
    </row>
    <row r="69" spans="1:11" ht="33.75" customHeight="1">
      <c r="A69" s="29" t="s">
        <v>674</v>
      </c>
      <c r="B69" s="243" t="s">
        <v>675</v>
      </c>
      <c r="C69" s="20">
        <f>C70</f>
        <v>15961.4</v>
      </c>
      <c r="D69" s="24"/>
      <c r="E69" s="48"/>
      <c r="F69" s="24">
        <f>F70</f>
        <v>15961.4</v>
      </c>
      <c r="G69" s="25"/>
      <c r="H69" s="26"/>
      <c r="I69" s="25"/>
      <c r="J69" s="27"/>
      <c r="K69" s="28"/>
    </row>
    <row r="70" spans="1:11" ht="21.75" customHeight="1">
      <c r="A70" s="29" t="s">
        <v>676</v>
      </c>
      <c r="B70" s="243" t="s">
        <v>677</v>
      </c>
      <c r="C70" s="20">
        <v>15961.4</v>
      </c>
      <c r="D70" s="24"/>
      <c r="E70" s="48"/>
      <c r="F70" s="24">
        <v>15961.4</v>
      </c>
      <c r="G70" s="25"/>
      <c r="H70" s="26"/>
      <c r="I70" s="25"/>
      <c r="J70" s="27"/>
      <c r="K70" s="28"/>
    </row>
    <row r="71" spans="1:11" ht="36.75" customHeight="1">
      <c r="A71" s="29" t="s">
        <v>334</v>
      </c>
      <c r="B71" s="243" t="s">
        <v>337</v>
      </c>
      <c r="C71" s="20">
        <f>C72</f>
        <v>910</v>
      </c>
      <c r="D71" s="24"/>
      <c r="E71" s="48"/>
      <c r="F71" s="24">
        <f>F72</f>
        <v>910</v>
      </c>
      <c r="G71" s="25"/>
      <c r="H71" s="26"/>
      <c r="I71" s="25"/>
      <c r="J71" s="27"/>
      <c r="K71" s="28"/>
    </row>
    <row r="72" spans="1:11" ht="34.5" customHeight="1">
      <c r="A72" s="29" t="s">
        <v>335</v>
      </c>
      <c r="B72" s="243" t="s">
        <v>338</v>
      </c>
      <c r="C72" s="20">
        <f>C73</f>
        <v>910</v>
      </c>
      <c r="D72" s="24"/>
      <c r="E72" s="48"/>
      <c r="F72" s="24">
        <f>F73</f>
        <v>910</v>
      </c>
      <c r="G72" s="25"/>
      <c r="H72" s="26"/>
      <c r="I72" s="25"/>
      <c r="J72" s="27"/>
      <c r="K72" s="28"/>
    </row>
    <row r="73" spans="1:11" ht="49.5" customHeight="1">
      <c r="A73" s="29" t="s">
        <v>336</v>
      </c>
      <c r="B73" s="243" t="s">
        <v>339</v>
      </c>
      <c r="C73" s="20">
        <v>910</v>
      </c>
      <c r="D73" s="24"/>
      <c r="E73" s="48"/>
      <c r="F73" s="24">
        <v>910</v>
      </c>
      <c r="G73" s="25"/>
      <c r="H73" s="26"/>
      <c r="I73" s="25"/>
      <c r="J73" s="27"/>
      <c r="K73" s="28"/>
    </row>
    <row r="74" spans="1:11" ht="35.25" customHeight="1">
      <c r="A74" s="29" t="s">
        <v>678</v>
      </c>
      <c r="B74" s="243" t="s">
        <v>679</v>
      </c>
      <c r="C74" s="20">
        <f>C75+C77+C80</f>
        <v>140900</v>
      </c>
      <c r="D74" s="24"/>
      <c r="E74" s="48"/>
      <c r="F74" s="24">
        <f>F75+F77+F80</f>
        <v>140900</v>
      </c>
      <c r="G74" s="25"/>
      <c r="H74" s="26"/>
      <c r="I74" s="25"/>
      <c r="J74" s="27"/>
      <c r="K74" s="28"/>
    </row>
    <row r="75" spans="1:11" ht="18" customHeight="1">
      <c r="A75" s="31" t="s">
        <v>680</v>
      </c>
      <c r="B75" s="243" t="s">
        <v>681</v>
      </c>
      <c r="C75" s="20">
        <f>C76</f>
        <v>900</v>
      </c>
      <c r="D75" s="24"/>
      <c r="E75" s="48"/>
      <c r="F75" s="24">
        <f>F76</f>
        <v>900</v>
      </c>
      <c r="G75" s="25"/>
      <c r="H75" s="26"/>
      <c r="I75" s="25"/>
      <c r="J75" s="27"/>
      <c r="K75" s="28"/>
    </row>
    <row r="76" spans="1:11" ht="33" customHeight="1">
      <c r="A76" s="29" t="s">
        <v>682</v>
      </c>
      <c r="B76" s="243" t="s">
        <v>683</v>
      </c>
      <c r="C76" s="20">
        <v>900</v>
      </c>
      <c r="D76" s="24"/>
      <c r="E76" s="48"/>
      <c r="F76" s="24">
        <v>900</v>
      </c>
      <c r="G76" s="25"/>
      <c r="H76" s="26"/>
      <c r="I76" s="25"/>
      <c r="J76" s="27"/>
      <c r="K76" s="28"/>
    </row>
    <row r="77" spans="1:11" ht="81" customHeight="1">
      <c r="A77" s="29" t="s">
        <v>330</v>
      </c>
      <c r="B77" s="243" t="s">
        <v>835</v>
      </c>
      <c r="C77" s="20">
        <f>C78</f>
        <v>100000</v>
      </c>
      <c r="D77" s="24"/>
      <c r="E77" s="48"/>
      <c r="F77" s="24">
        <f>F78</f>
        <v>100000</v>
      </c>
      <c r="G77" s="25"/>
      <c r="H77" s="26"/>
      <c r="I77" s="25"/>
      <c r="J77" s="27"/>
      <c r="K77" s="28"/>
    </row>
    <row r="78" spans="1:11" ht="97.5" customHeight="1">
      <c r="A78" s="29" t="s">
        <v>709</v>
      </c>
      <c r="B78" s="243" t="s">
        <v>328</v>
      </c>
      <c r="C78" s="20">
        <f>C79</f>
        <v>100000</v>
      </c>
      <c r="D78" s="24"/>
      <c r="E78" s="48"/>
      <c r="F78" s="24">
        <f>F79</f>
        <v>100000</v>
      </c>
      <c r="G78" s="25"/>
      <c r="H78" s="26"/>
      <c r="I78" s="25"/>
      <c r="J78" s="27"/>
      <c r="K78" s="28"/>
    </row>
    <row r="79" spans="1:11" ht="98.25" customHeight="1">
      <c r="A79" s="29" t="s">
        <v>710</v>
      </c>
      <c r="B79" s="243" t="s">
        <v>329</v>
      </c>
      <c r="C79" s="20">
        <v>100000</v>
      </c>
      <c r="D79" s="24"/>
      <c r="E79" s="48"/>
      <c r="F79" s="24">
        <v>100000</v>
      </c>
      <c r="G79" s="25"/>
      <c r="H79" s="26"/>
      <c r="I79" s="25"/>
      <c r="J79" s="27"/>
      <c r="K79" s="28"/>
    </row>
    <row r="80" spans="1:11" ht="54" customHeight="1">
      <c r="A80" s="29" t="s">
        <v>684</v>
      </c>
      <c r="B80" s="243" t="s">
        <v>685</v>
      </c>
      <c r="C80" s="20">
        <f>C81</f>
        <v>40000</v>
      </c>
      <c r="D80" s="24"/>
      <c r="E80" s="48"/>
      <c r="F80" s="24">
        <f>F81</f>
        <v>40000</v>
      </c>
      <c r="G80" s="25"/>
      <c r="H80" s="26"/>
      <c r="I80" s="25"/>
      <c r="J80" s="27"/>
      <c r="K80" s="28"/>
    </row>
    <row r="81" spans="1:11" ht="36" customHeight="1">
      <c r="A81" s="29" t="s">
        <v>686</v>
      </c>
      <c r="B81" s="243" t="s">
        <v>687</v>
      </c>
      <c r="C81" s="20">
        <f>C82</f>
        <v>40000</v>
      </c>
      <c r="D81" s="24"/>
      <c r="E81" s="48"/>
      <c r="F81" s="24">
        <f>F82</f>
        <v>40000</v>
      </c>
      <c r="G81" s="25"/>
      <c r="H81" s="26"/>
      <c r="I81" s="25"/>
      <c r="J81" s="27"/>
      <c r="K81" s="28"/>
    </row>
    <row r="82" spans="1:11" ht="50.25" customHeight="1">
      <c r="A82" s="29" t="s">
        <v>688</v>
      </c>
      <c r="B82" s="243" t="s">
        <v>689</v>
      </c>
      <c r="C82" s="20">
        <v>40000</v>
      </c>
      <c r="D82" s="24"/>
      <c r="E82" s="48"/>
      <c r="F82" s="24">
        <v>40000</v>
      </c>
      <c r="G82" s="25"/>
      <c r="H82" s="26"/>
      <c r="I82" s="25"/>
      <c r="J82" s="27"/>
      <c r="K82" s="28"/>
    </row>
    <row r="83" spans="1:11" ht="21" customHeight="1">
      <c r="A83" s="29" t="s">
        <v>690</v>
      </c>
      <c r="B83" s="243" t="s">
        <v>691</v>
      </c>
      <c r="C83" s="20">
        <f>C84+C87+C88+C89+C91+C93+C98+C99+C100+C102</f>
        <v>65970.70000000001</v>
      </c>
      <c r="D83" s="24"/>
      <c r="E83" s="48"/>
      <c r="F83" s="24">
        <f>F84+F87+F88+F89+F91+F93+F98+F99+F100+F102</f>
        <v>65970.70000000001</v>
      </c>
      <c r="G83" s="25"/>
      <c r="H83" s="26"/>
      <c r="I83" s="25"/>
      <c r="J83" s="27"/>
      <c r="K83" s="28"/>
    </row>
    <row r="84" spans="1:11" ht="33.75" customHeight="1">
      <c r="A84" s="29" t="s">
        <v>692</v>
      </c>
      <c r="B84" s="243" t="s">
        <v>693</v>
      </c>
      <c r="C84" s="20">
        <f>C85+C86</f>
        <v>1483.1</v>
      </c>
      <c r="D84" s="24"/>
      <c r="E84" s="48"/>
      <c r="F84" s="24">
        <f>F85+F86</f>
        <v>1483.1</v>
      </c>
      <c r="G84" s="25"/>
      <c r="H84" s="26"/>
      <c r="I84" s="25"/>
      <c r="J84" s="27"/>
      <c r="K84" s="28"/>
    </row>
    <row r="85" spans="1:11" ht="83.25" customHeight="1">
      <c r="A85" s="29" t="s">
        <v>694</v>
      </c>
      <c r="B85" s="243" t="s">
        <v>695</v>
      </c>
      <c r="C85" s="20">
        <v>720.6</v>
      </c>
      <c r="D85" s="24"/>
      <c r="E85" s="48"/>
      <c r="F85" s="24">
        <v>720.6</v>
      </c>
      <c r="G85" s="25"/>
      <c r="H85" s="26"/>
      <c r="I85" s="25"/>
      <c r="J85" s="27"/>
      <c r="K85" s="28"/>
    </row>
    <row r="86" spans="1:11" ht="66.75" customHeight="1">
      <c r="A86" s="29" t="s">
        <v>696</v>
      </c>
      <c r="B86" s="243" t="s">
        <v>836</v>
      </c>
      <c r="C86" s="20">
        <v>762.5</v>
      </c>
      <c r="D86" s="24"/>
      <c r="E86" s="48"/>
      <c r="F86" s="24">
        <v>762.5</v>
      </c>
      <c r="G86" s="25"/>
      <c r="H86" s="26"/>
      <c r="I86" s="25"/>
      <c r="J86" s="27"/>
      <c r="K86" s="28"/>
    </row>
    <row r="87" spans="1:11" ht="66.75" customHeight="1">
      <c r="A87" s="29" t="s">
        <v>697</v>
      </c>
      <c r="B87" s="243" t="s">
        <v>698</v>
      </c>
      <c r="C87" s="20">
        <v>1416.5</v>
      </c>
      <c r="D87" s="24"/>
      <c r="E87" s="48"/>
      <c r="F87" s="24">
        <v>1416.5</v>
      </c>
      <c r="G87" s="25"/>
      <c r="H87" s="26"/>
      <c r="I87" s="25"/>
      <c r="J87" s="27"/>
      <c r="K87" s="28"/>
    </row>
    <row r="88" spans="1:11" ht="65.25" customHeight="1">
      <c r="A88" s="29" t="s">
        <v>699</v>
      </c>
      <c r="B88" s="243" t="s">
        <v>700</v>
      </c>
      <c r="C88" s="20">
        <v>497.6</v>
      </c>
      <c r="D88" s="24"/>
      <c r="E88" s="48"/>
      <c r="F88" s="24">
        <v>497.6</v>
      </c>
      <c r="G88" s="25"/>
      <c r="H88" s="26"/>
      <c r="I88" s="25"/>
      <c r="J88" s="27"/>
      <c r="K88" s="28"/>
    </row>
    <row r="89" spans="1:11" ht="52.5" customHeight="1">
      <c r="A89" s="29" t="s">
        <v>701</v>
      </c>
      <c r="B89" s="243" t="s">
        <v>702</v>
      </c>
      <c r="C89" s="20">
        <f>C90</f>
        <v>229.3</v>
      </c>
      <c r="D89" s="24"/>
      <c r="E89" s="48"/>
      <c r="F89" s="24">
        <f>F90</f>
        <v>229.3</v>
      </c>
      <c r="G89" s="25"/>
      <c r="H89" s="26"/>
      <c r="I89" s="25"/>
      <c r="J89" s="27"/>
      <c r="K89" s="28"/>
    </row>
    <row r="90" spans="1:11" ht="66" customHeight="1">
      <c r="A90" s="29" t="s">
        <v>703</v>
      </c>
      <c r="B90" s="243" t="s">
        <v>704</v>
      </c>
      <c r="C90" s="20">
        <v>229.3</v>
      </c>
      <c r="D90" s="24"/>
      <c r="E90" s="48"/>
      <c r="F90" s="24">
        <v>229.3</v>
      </c>
      <c r="G90" s="25"/>
      <c r="H90" s="26"/>
      <c r="I90" s="25"/>
      <c r="J90" s="27"/>
      <c r="K90" s="28"/>
    </row>
    <row r="91" spans="1:11" ht="34.5" customHeight="1">
      <c r="A91" s="29" t="s">
        <v>331</v>
      </c>
      <c r="B91" s="243" t="s">
        <v>332</v>
      </c>
      <c r="C91" s="20">
        <f>C92</f>
        <v>183.3</v>
      </c>
      <c r="D91" s="24"/>
      <c r="E91" s="48"/>
      <c r="F91" s="24">
        <v>183.3</v>
      </c>
      <c r="G91" s="25"/>
      <c r="H91" s="26"/>
      <c r="I91" s="25"/>
      <c r="J91" s="27"/>
      <c r="K91" s="28"/>
    </row>
    <row r="92" spans="1:11" ht="65.25" customHeight="1">
      <c r="A92" s="29" t="s">
        <v>333</v>
      </c>
      <c r="B92" s="243" t="s">
        <v>356</v>
      </c>
      <c r="C92" s="20">
        <v>183.3</v>
      </c>
      <c r="D92" s="24"/>
      <c r="E92" s="48"/>
      <c r="F92" s="24">
        <v>183.3</v>
      </c>
      <c r="G92" s="25"/>
      <c r="H92" s="26"/>
      <c r="I92" s="25"/>
      <c r="J92" s="27"/>
      <c r="K92" s="28"/>
    </row>
    <row r="93" spans="1:11" ht="98.25" customHeight="1">
      <c r="A93" s="29" t="s">
        <v>705</v>
      </c>
      <c r="B93" s="243" t="s">
        <v>706</v>
      </c>
      <c r="C93" s="20">
        <f>C94+C95+C96+C97</f>
        <v>3161</v>
      </c>
      <c r="D93" s="24"/>
      <c r="E93" s="48"/>
      <c r="F93" s="24">
        <f>F94+F95+F96+F97</f>
        <v>3161</v>
      </c>
      <c r="G93" s="25"/>
      <c r="H93" s="26"/>
      <c r="I93" s="25"/>
      <c r="J93" s="27"/>
      <c r="K93" s="28"/>
    </row>
    <row r="94" spans="1:11" ht="33" customHeight="1">
      <c r="A94" s="29" t="s">
        <v>707</v>
      </c>
      <c r="B94" s="243" t="s">
        <v>708</v>
      </c>
      <c r="C94" s="20">
        <v>146.7</v>
      </c>
      <c r="D94" s="24"/>
      <c r="E94" s="48"/>
      <c r="F94" s="24">
        <v>146.7</v>
      </c>
      <c r="G94" s="25"/>
      <c r="H94" s="26"/>
      <c r="I94" s="25"/>
      <c r="J94" s="27"/>
      <c r="K94" s="28"/>
    </row>
    <row r="95" spans="1:11" ht="48.75" customHeight="1">
      <c r="A95" s="29" t="s">
        <v>711</v>
      </c>
      <c r="B95" s="243" t="s">
        <v>712</v>
      </c>
      <c r="C95" s="20">
        <v>324</v>
      </c>
      <c r="D95" s="24"/>
      <c r="E95" s="48"/>
      <c r="F95" s="24">
        <v>324</v>
      </c>
      <c r="G95" s="25"/>
      <c r="H95" s="26"/>
      <c r="I95" s="25"/>
      <c r="J95" s="27"/>
      <c r="K95" s="28"/>
    </row>
    <row r="96" spans="1:11" ht="33" customHeight="1">
      <c r="A96" s="29" t="s">
        <v>713</v>
      </c>
      <c r="B96" s="243" t="s">
        <v>714</v>
      </c>
      <c r="C96" s="20">
        <v>1829.5</v>
      </c>
      <c r="D96" s="24"/>
      <c r="E96" s="48"/>
      <c r="F96" s="24">
        <v>1829.5</v>
      </c>
      <c r="G96" s="25"/>
      <c r="H96" s="26"/>
      <c r="I96" s="25"/>
      <c r="J96" s="27"/>
      <c r="K96" s="28"/>
    </row>
    <row r="97" spans="1:11" ht="35.25" customHeight="1">
      <c r="A97" s="29" t="s">
        <v>715</v>
      </c>
      <c r="B97" s="243" t="s">
        <v>716</v>
      </c>
      <c r="C97" s="20">
        <v>860.8</v>
      </c>
      <c r="D97" s="24"/>
      <c r="E97" s="48"/>
      <c r="F97" s="24">
        <v>860.8</v>
      </c>
      <c r="G97" s="25"/>
      <c r="H97" s="26"/>
      <c r="I97" s="25"/>
      <c r="J97" s="27"/>
      <c r="K97" s="28"/>
    </row>
    <row r="98" spans="1:11" ht="66" customHeight="1">
      <c r="A98" s="29" t="s">
        <v>717</v>
      </c>
      <c r="B98" s="243" t="s">
        <v>718</v>
      </c>
      <c r="C98" s="20">
        <v>9901.9</v>
      </c>
      <c r="D98" s="24"/>
      <c r="E98" s="48"/>
      <c r="F98" s="24">
        <v>9901.9</v>
      </c>
      <c r="G98" s="25"/>
      <c r="H98" s="26"/>
      <c r="I98" s="25"/>
      <c r="J98" s="27"/>
      <c r="K98" s="28"/>
    </row>
    <row r="99" spans="1:11" ht="35.25" customHeight="1">
      <c r="A99" s="29" t="s">
        <v>719</v>
      </c>
      <c r="B99" s="243" t="s">
        <v>720</v>
      </c>
      <c r="C99" s="20">
        <v>27137.1</v>
      </c>
      <c r="D99" s="24"/>
      <c r="E99" s="48"/>
      <c r="F99" s="24">
        <v>27137.1</v>
      </c>
      <c r="G99" s="25"/>
      <c r="H99" s="26"/>
      <c r="I99" s="25"/>
      <c r="J99" s="27"/>
      <c r="K99" s="28"/>
    </row>
    <row r="100" spans="1:11" ht="66.75" customHeight="1">
      <c r="A100" s="29" t="s">
        <v>348</v>
      </c>
      <c r="B100" s="243" t="s">
        <v>722</v>
      </c>
      <c r="C100" s="20">
        <f>C101</f>
        <v>133.3</v>
      </c>
      <c r="D100" s="24"/>
      <c r="E100" s="48"/>
      <c r="F100" s="24">
        <f>F101</f>
        <v>133.3</v>
      </c>
      <c r="G100" s="25"/>
      <c r="H100" s="26"/>
      <c r="I100" s="25"/>
      <c r="J100" s="27"/>
      <c r="K100" s="28"/>
    </row>
    <row r="101" spans="1:11" ht="63.75" customHeight="1">
      <c r="A101" s="29" t="s">
        <v>723</v>
      </c>
      <c r="B101" s="243" t="s">
        <v>724</v>
      </c>
      <c r="C101" s="20">
        <v>133.3</v>
      </c>
      <c r="D101" s="24"/>
      <c r="E101" s="48"/>
      <c r="F101" s="24">
        <v>133.3</v>
      </c>
      <c r="G101" s="25"/>
      <c r="H101" s="26"/>
      <c r="I101" s="25"/>
      <c r="J101" s="27"/>
      <c r="K101" s="28"/>
    </row>
    <row r="102" spans="1:11" ht="34.5" customHeight="1">
      <c r="A102" s="29" t="s">
        <v>725</v>
      </c>
      <c r="B102" s="243" t="s">
        <v>750</v>
      </c>
      <c r="C102" s="20">
        <f>C103</f>
        <v>21827.6</v>
      </c>
      <c r="D102" s="24"/>
      <c r="E102" s="48"/>
      <c r="F102" s="24">
        <f>F103</f>
        <v>21827.6</v>
      </c>
      <c r="G102" s="25"/>
      <c r="H102" s="26"/>
      <c r="I102" s="25"/>
      <c r="J102" s="27"/>
      <c r="K102" s="28"/>
    </row>
    <row r="103" spans="1:11" ht="54" customHeight="1">
      <c r="A103" s="29" t="s">
        <v>349</v>
      </c>
      <c r="B103" s="243" t="s">
        <v>752</v>
      </c>
      <c r="C103" s="20">
        <v>21827.6</v>
      </c>
      <c r="D103" s="24"/>
      <c r="E103" s="48"/>
      <c r="F103" s="24">
        <v>21827.6</v>
      </c>
      <c r="G103" s="25"/>
      <c r="H103" s="26"/>
      <c r="I103" s="25"/>
      <c r="J103" s="27"/>
      <c r="K103" s="28"/>
    </row>
    <row r="104" spans="1:11" ht="23.25" customHeight="1">
      <c r="A104" s="29" t="s">
        <v>753</v>
      </c>
      <c r="B104" s="243" t="s">
        <v>754</v>
      </c>
      <c r="C104" s="20">
        <f>C105</f>
        <v>28638.7</v>
      </c>
      <c r="D104" s="24"/>
      <c r="E104" s="48"/>
      <c r="F104" s="24">
        <f>F105</f>
        <v>28638.7</v>
      </c>
      <c r="G104" s="25"/>
      <c r="H104" s="26"/>
      <c r="I104" s="25"/>
      <c r="J104" s="27"/>
      <c r="K104" s="28"/>
    </row>
    <row r="105" spans="1:11" ht="21.75" customHeight="1">
      <c r="A105" s="29" t="s">
        <v>755</v>
      </c>
      <c r="B105" s="243" t="s">
        <v>756</v>
      </c>
      <c r="C105" s="20">
        <f>C106</f>
        <v>28638.7</v>
      </c>
      <c r="D105" s="24"/>
      <c r="E105" s="48"/>
      <c r="F105" s="24">
        <f>F106</f>
        <v>28638.7</v>
      </c>
      <c r="G105" s="25"/>
      <c r="H105" s="26"/>
      <c r="I105" s="25"/>
      <c r="J105" s="27"/>
      <c r="K105" s="28"/>
    </row>
    <row r="106" spans="1:11" ht="20.25" customHeight="1">
      <c r="A106" s="29" t="s">
        <v>757</v>
      </c>
      <c r="B106" s="243" t="s">
        <v>758</v>
      </c>
      <c r="C106" s="20">
        <v>28638.7</v>
      </c>
      <c r="D106" s="24"/>
      <c r="E106" s="48"/>
      <c r="F106" s="24">
        <v>28638.7</v>
      </c>
      <c r="G106" s="25"/>
      <c r="H106" s="26"/>
      <c r="I106" s="25"/>
      <c r="J106" s="27"/>
      <c r="K106" s="28"/>
    </row>
    <row r="107" spans="1:11" ht="21.75" customHeight="1">
      <c r="A107" s="29" t="s">
        <v>759</v>
      </c>
      <c r="B107" s="248" t="s">
        <v>760</v>
      </c>
      <c r="C107" s="253">
        <f>C108</f>
        <v>2072899.5</v>
      </c>
      <c r="D107" s="24"/>
      <c r="E107" s="48"/>
      <c r="F107" s="24"/>
      <c r="G107" s="25"/>
      <c r="H107" s="26"/>
      <c r="I107" s="25"/>
      <c r="J107" s="27"/>
      <c r="K107" s="28"/>
    </row>
    <row r="108" spans="1:11" ht="36.75" customHeight="1">
      <c r="A108" s="29" t="s">
        <v>761</v>
      </c>
      <c r="B108" s="249" t="s">
        <v>727</v>
      </c>
      <c r="C108" s="254">
        <f>C109+C112+C117</f>
        <v>2072899.5</v>
      </c>
      <c r="D108" s="24"/>
      <c r="E108" s="48"/>
      <c r="F108" s="24"/>
      <c r="G108" s="25"/>
      <c r="H108" s="26"/>
      <c r="I108" s="25"/>
      <c r="J108" s="27"/>
      <c r="K108" s="28"/>
    </row>
    <row r="109" spans="1:11" ht="35.25" customHeight="1">
      <c r="A109" s="29" t="s">
        <v>350</v>
      </c>
      <c r="B109" s="249" t="s">
        <v>728</v>
      </c>
      <c r="C109" s="254">
        <f>C110</f>
        <v>8288.2</v>
      </c>
      <c r="D109" s="24"/>
      <c r="E109" s="48"/>
      <c r="F109" s="24"/>
      <c r="G109" s="25"/>
      <c r="H109" s="26"/>
      <c r="I109" s="25"/>
      <c r="J109" s="27"/>
      <c r="K109" s="28"/>
    </row>
    <row r="110" spans="1:11" ht="35.25" customHeight="1">
      <c r="A110" s="29" t="s">
        <v>351</v>
      </c>
      <c r="B110" s="249" t="s">
        <v>729</v>
      </c>
      <c r="C110" s="254">
        <f>C111</f>
        <v>8288.2</v>
      </c>
      <c r="D110" s="24"/>
      <c r="E110" s="48"/>
      <c r="F110" s="24"/>
      <c r="G110" s="25"/>
      <c r="H110" s="26"/>
      <c r="I110" s="25"/>
      <c r="J110" s="27"/>
      <c r="K110" s="28"/>
    </row>
    <row r="111" spans="1:11" ht="37.5" customHeight="1">
      <c r="A111" s="29" t="s">
        <v>352</v>
      </c>
      <c r="B111" s="249" t="s">
        <v>730</v>
      </c>
      <c r="C111" s="254">
        <v>8288.2</v>
      </c>
      <c r="D111" s="24"/>
      <c r="E111" s="48"/>
      <c r="F111" s="24"/>
      <c r="G111" s="25"/>
      <c r="H111" s="26"/>
      <c r="I111" s="25"/>
      <c r="J111" s="27"/>
      <c r="K111" s="28"/>
    </row>
    <row r="112" spans="1:11" ht="35.25" customHeight="1">
      <c r="A112" s="29" t="s">
        <v>763</v>
      </c>
      <c r="B112" s="249" t="s">
        <v>731</v>
      </c>
      <c r="C112" s="254">
        <f>C113</f>
        <v>988900</v>
      </c>
      <c r="D112" s="24"/>
      <c r="E112" s="48"/>
      <c r="F112" s="24"/>
      <c r="G112" s="25"/>
      <c r="H112" s="26"/>
      <c r="I112" s="25"/>
      <c r="J112" s="27"/>
      <c r="K112" s="28"/>
    </row>
    <row r="113" spans="1:11" ht="99" customHeight="1">
      <c r="A113" s="29" t="s">
        <v>732</v>
      </c>
      <c r="B113" s="250" t="s">
        <v>733</v>
      </c>
      <c r="C113" s="254">
        <f>C114</f>
        <v>988900</v>
      </c>
      <c r="D113" s="24"/>
      <c r="E113" s="48"/>
      <c r="F113" s="24"/>
      <c r="G113" s="25"/>
      <c r="H113" s="26"/>
      <c r="I113" s="25"/>
      <c r="J113" s="27"/>
      <c r="K113" s="28"/>
    </row>
    <row r="114" spans="1:11" ht="98.25" customHeight="1">
      <c r="A114" s="29" t="s">
        <v>734</v>
      </c>
      <c r="B114" s="250" t="s">
        <v>735</v>
      </c>
      <c r="C114" s="254">
        <f>C115+C116</f>
        <v>988900</v>
      </c>
      <c r="D114" s="24"/>
      <c r="E114" s="48"/>
      <c r="F114" s="24"/>
      <c r="G114" s="25"/>
      <c r="H114" s="26"/>
      <c r="I114" s="25"/>
      <c r="J114" s="27"/>
      <c r="K114" s="28"/>
    </row>
    <row r="115" spans="1:11" ht="81.75" customHeight="1">
      <c r="A115" s="255" t="s">
        <v>736</v>
      </c>
      <c r="B115" s="251" t="s">
        <v>737</v>
      </c>
      <c r="C115" s="254">
        <v>702244</v>
      </c>
      <c r="D115" s="24"/>
      <c r="E115" s="48"/>
      <c r="F115" s="24"/>
      <c r="G115" s="25"/>
      <c r="H115" s="26"/>
      <c r="I115" s="25"/>
      <c r="J115" s="27"/>
      <c r="K115" s="28"/>
    </row>
    <row r="116" spans="1:11" ht="81" customHeight="1">
      <c r="A116" s="255" t="s">
        <v>738</v>
      </c>
      <c r="B116" s="251" t="s">
        <v>739</v>
      </c>
      <c r="C116" s="254">
        <v>286656</v>
      </c>
      <c r="D116" s="24"/>
      <c r="E116" s="48"/>
      <c r="F116" s="24"/>
      <c r="G116" s="25"/>
      <c r="H116" s="26"/>
      <c r="I116" s="25"/>
      <c r="J116" s="27"/>
      <c r="K116" s="28"/>
    </row>
    <row r="117" spans="1:11" ht="35.25" customHeight="1">
      <c r="A117" s="29" t="s">
        <v>781</v>
      </c>
      <c r="B117" s="249" t="s">
        <v>740</v>
      </c>
      <c r="C117" s="254">
        <f>C118+C120+C122+C124+C126</f>
        <v>1075711.3</v>
      </c>
      <c r="D117" s="24"/>
      <c r="E117" s="48"/>
      <c r="F117" s="24"/>
      <c r="G117" s="25"/>
      <c r="H117" s="26"/>
      <c r="I117" s="25"/>
      <c r="J117" s="27"/>
      <c r="K117" s="28"/>
    </row>
    <row r="118" spans="1:11" ht="36.75" customHeight="1">
      <c r="A118" s="29" t="s">
        <v>783</v>
      </c>
      <c r="B118" s="252" t="s">
        <v>784</v>
      </c>
      <c r="C118" s="254">
        <f>C119</f>
        <v>20822.8</v>
      </c>
      <c r="D118" s="24"/>
      <c r="E118" s="48"/>
      <c r="F118" s="24"/>
      <c r="G118" s="25"/>
      <c r="H118" s="26"/>
      <c r="I118" s="25"/>
      <c r="J118" s="27"/>
      <c r="K118" s="28"/>
    </row>
    <row r="119" spans="1:11" ht="36.75" customHeight="1">
      <c r="A119" s="29" t="s">
        <v>353</v>
      </c>
      <c r="B119" s="252" t="s">
        <v>786</v>
      </c>
      <c r="C119" s="254">
        <v>20822.8</v>
      </c>
      <c r="D119" s="24"/>
      <c r="E119" s="48"/>
      <c r="F119" s="24"/>
      <c r="G119" s="25"/>
      <c r="H119" s="26"/>
      <c r="I119" s="25"/>
      <c r="J119" s="27"/>
      <c r="K119" s="28"/>
    </row>
    <row r="120" spans="1:11" ht="51" customHeight="1">
      <c r="A120" s="29" t="s">
        <v>791</v>
      </c>
      <c r="B120" s="252" t="s">
        <v>792</v>
      </c>
      <c r="C120" s="254">
        <f>C121</f>
        <v>13403.6</v>
      </c>
      <c r="D120" s="24"/>
      <c r="E120" s="48"/>
      <c r="F120" s="24"/>
      <c r="G120" s="25"/>
      <c r="H120" s="26"/>
      <c r="I120" s="25"/>
      <c r="J120" s="27"/>
      <c r="K120" s="28"/>
    </row>
    <row r="121" spans="1:11" ht="51.75" customHeight="1">
      <c r="A121" s="29" t="s">
        <v>793</v>
      </c>
      <c r="B121" s="252" t="s">
        <v>794</v>
      </c>
      <c r="C121" s="254">
        <f>5069.6+1869.4+6464.6</f>
        <v>13403.6</v>
      </c>
      <c r="D121" s="24"/>
      <c r="E121" s="48"/>
      <c r="F121" s="24"/>
      <c r="G121" s="25"/>
      <c r="H121" s="26"/>
      <c r="I121" s="25"/>
      <c r="J121" s="27"/>
      <c r="K121" s="28"/>
    </row>
    <row r="122" spans="1:11" ht="81.75" customHeight="1">
      <c r="A122" s="29" t="s">
        <v>741</v>
      </c>
      <c r="B122" s="252" t="s">
        <v>742</v>
      </c>
      <c r="C122" s="254">
        <f>C123</f>
        <v>38041.9</v>
      </c>
      <c r="D122" s="24"/>
      <c r="E122" s="48"/>
      <c r="F122" s="24"/>
      <c r="G122" s="25"/>
      <c r="H122" s="26"/>
      <c r="I122" s="25"/>
      <c r="J122" s="27"/>
      <c r="K122" s="28"/>
    </row>
    <row r="123" spans="1:11" ht="84" customHeight="1">
      <c r="A123" s="29" t="s">
        <v>743</v>
      </c>
      <c r="B123" s="252" t="s">
        <v>744</v>
      </c>
      <c r="C123" s="254">
        <f>38041.9</f>
        <v>38041.9</v>
      </c>
      <c r="D123" s="24"/>
      <c r="E123" s="48"/>
      <c r="F123" s="24"/>
      <c r="G123" s="25"/>
      <c r="H123" s="26"/>
      <c r="I123" s="25"/>
      <c r="J123" s="27"/>
      <c r="K123" s="28"/>
    </row>
    <row r="124" spans="1:11" ht="66.75" customHeight="1">
      <c r="A124" s="29" t="s">
        <v>745</v>
      </c>
      <c r="B124" s="250" t="s">
        <v>746</v>
      </c>
      <c r="C124" s="254">
        <f>C125</f>
        <v>20099.4</v>
      </c>
      <c r="D124" s="24"/>
      <c r="E124" s="48"/>
      <c r="F124" s="24"/>
      <c r="G124" s="25"/>
      <c r="H124" s="26"/>
      <c r="I124" s="25"/>
      <c r="J124" s="27"/>
      <c r="K124" s="28"/>
    </row>
    <row r="125" spans="1:11" ht="66" customHeight="1">
      <c r="A125" s="29" t="s">
        <v>747</v>
      </c>
      <c r="B125" s="250" t="s">
        <v>748</v>
      </c>
      <c r="C125" s="254">
        <v>20099.4</v>
      </c>
      <c r="D125" s="24"/>
      <c r="E125" s="48"/>
      <c r="F125" s="24"/>
      <c r="G125" s="25"/>
      <c r="H125" s="26"/>
      <c r="I125" s="25"/>
      <c r="J125" s="27"/>
      <c r="K125" s="28"/>
    </row>
    <row r="126" spans="1:11" ht="22.5" customHeight="1">
      <c r="A126" s="29" t="s">
        <v>795</v>
      </c>
      <c r="B126" s="252" t="s">
        <v>796</v>
      </c>
      <c r="C126" s="254">
        <f>C127</f>
        <v>983343.6</v>
      </c>
      <c r="D126" s="24"/>
      <c r="E126" s="48"/>
      <c r="F126" s="24"/>
      <c r="G126" s="25"/>
      <c r="H126" s="26"/>
      <c r="I126" s="25"/>
      <c r="J126" s="27"/>
      <c r="K126" s="28"/>
    </row>
    <row r="127" spans="1:11" ht="21" customHeight="1">
      <c r="A127" s="29" t="s">
        <v>797</v>
      </c>
      <c r="B127" s="252" t="s">
        <v>798</v>
      </c>
      <c r="C127" s="254">
        <f>30536.4+746180.6+150726.4+1790.6+11401.4+42266.5+441.7</f>
        <v>983343.6</v>
      </c>
      <c r="D127" s="24"/>
      <c r="E127" s="48"/>
      <c r="F127" s="24"/>
      <c r="G127" s="25"/>
      <c r="H127" s="26"/>
      <c r="I127" s="25"/>
      <c r="J127" s="27"/>
      <c r="K127" s="28"/>
    </row>
    <row r="128" spans="1:11" ht="20.25" customHeight="1">
      <c r="A128" s="33"/>
      <c r="B128" s="237" t="s">
        <v>799</v>
      </c>
      <c r="C128" s="23">
        <f>C10+C107</f>
        <v>6814900.000000001</v>
      </c>
      <c r="D128" s="24"/>
      <c r="E128" s="48"/>
      <c r="F128" s="24"/>
      <c r="G128" s="25"/>
      <c r="H128" s="26"/>
      <c r="I128" s="25"/>
      <c r="J128" s="27"/>
      <c r="K128" s="28"/>
    </row>
    <row r="129" spans="1:11" ht="23.25">
      <c r="A129" s="34"/>
      <c r="B129" s="35"/>
      <c r="C129" s="35"/>
      <c r="D129" s="24"/>
      <c r="E129" s="25"/>
      <c r="F129" s="24"/>
      <c r="G129" s="25"/>
      <c r="H129" s="26"/>
      <c r="I129" s="25"/>
      <c r="J129" s="27"/>
      <c r="K129" s="28"/>
    </row>
    <row r="130" spans="1:9" ht="23.25">
      <c r="A130" s="8" t="s">
        <v>800</v>
      </c>
      <c r="B130" s="8"/>
      <c r="C130" s="8"/>
      <c r="D130" s="8"/>
      <c r="E130" s="10"/>
      <c r="F130" s="8"/>
      <c r="G130" s="10"/>
      <c r="H130" s="10"/>
      <c r="I130" s="10"/>
    </row>
    <row r="131" spans="1:9" ht="23.25">
      <c r="A131" s="8" t="s">
        <v>801</v>
      </c>
      <c r="B131" s="334" t="s">
        <v>749</v>
      </c>
      <c r="C131" s="334"/>
      <c r="D131" s="8"/>
      <c r="E131" s="10"/>
      <c r="F131" s="8"/>
      <c r="G131" s="10"/>
      <c r="H131" s="10"/>
      <c r="I131" s="10"/>
    </row>
    <row r="132" spans="1:9" ht="23.25">
      <c r="A132" s="37"/>
      <c r="B132" s="37"/>
      <c r="C132" s="37"/>
      <c r="D132" s="38"/>
      <c r="E132" s="10"/>
      <c r="F132" s="10"/>
      <c r="G132" s="10"/>
      <c r="H132" s="10"/>
      <c r="I132" s="10"/>
    </row>
    <row r="133" spans="1:9" ht="23.25">
      <c r="A133" s="37"/>
      <c r="B133" s="37"/>
      <c r="C133" s="37"/>
      <c r="D133" s="38"/>
      <c r="E133" s="10"/>
      <c r="F133" s="10"/>
      <c r="G133" s="10"/>
      <c r="H133" s="10"/>
      <c r="I133" s="10"/>
    </row>
    <row r="134" spans="1:9" ht="23.25">
      <c r="A134" s="37"/>
      <c r="B134" s="37"/>
      <c r="C134" s="37"/>
      <c r="D134" s="38"/>
      <c r="E134" s="10"/>
      <c r="F134" s="10"/>
      <c r="G134" s="10"/>
      <c r="H134" s="10"/>
      <c r="I134" s="10"/>
    </row>
    <row r="135" spans="1:9" ht="23.25">
      <c r="A135" s="37"/>
      <c r="B135" s="37"/>
      <c r="C135" s="37"/>
      <c r="D135" s="38"/>
      <c r="E135" s="10"/>
      <c r="F135" s="10"/>
      <c r="G135" s="10"/>
      <c r="H135" s="10"/>
      <c r="I135" s="10"/>
    </row>
    <row r="136" spans="1:9" ht="23.25">
      <c r="A136" s="38"/>
      <c r="B136" s="38"/>
      <c r="C136" s="38"/>
      <c r="D136" s="38"/>
      <c r="E136" s="10"/>
      <c r="F136" s="10"/>
      <c r="G136" s="10"/>
      <c r="H136" s="10"/>
      <c r="I136" s="10"/>
    </row>
    <row r="137" spans="1:9" ht="23.25">
      <c r="A137" s="38"/>
      <c r="B137" s="38"/>
      <c r="C137" s="38"/>
      <c r="D137" s="38"/>
      <c r="E137" s="10"/>
      <c r="F137" s="10"/>
      <c r="G137" s="10"/>
      <c r="H137" s="10"/>
      <c r="I137" s="10"/>
    </row>
    <row r="138" spans="1:9" ht="23.25">
      <c r="A138" s="38"/>
      <c r="B138" s="38"/>
      <c r="C138" s="38"/>
      <c r="D138" s="38"/>
      <c r="E138" s="10"/>
      <c r="F138" s="10"/>
      <c r="G138" s="10"/>
      <c r="H138" s="10"/>
      <c r="I138" s="10"/>
    </row>
    <row r="139" spans="1:9" ht="23.25">
      <c r="A139" s="38"/>
      <c r="B139" s="38"/>
      <c r="C139" s="38"/>
      <c r="D139" s="38"/>
      <c r="E139" s="10"/>
      <c r="F139" s="10"/>
      <c r="G139" s="10"/>
      <c r="H139" s="10"/>
      <c r="I139" s="10"/>
    </row>
    <row r="140" spans="1:9" ht="23.25">
      <c r="A140" s="38"/>
      <c r="B140" s="38"/>
      <c r="C140" s="38"/>
      <c r="D140" s="38"/>
      <c r="E140" s="10"/>
      <c r="F140" s="10"/>
      <c r="G140" s="10"/>
      <c r="H140" s="10"/>
      <c r="I140" s="10"/>
    </row>
    <row r="141" spans="1:9" ht="23.25">
      <c r="A141" s="38"/>
      <c r="B141" s="38"/>
      <c r="C141" s="38"/>
      <c r="D141" s="38"/>
      <c r="E141" s="10"/>
      <c r="F141" s="10"/>
      <c r="G141" s="10"/>
      <c r="H141" s="10"/>
      <c r="I141" s="10"/>
    </row>
    <row r="142" spans="1:9" ht="23.25">
      <c r="A142" s="38"/>
      <c r="B142" s="38"/>
      <c r="C142" s="38"/>
      <c r="D142" s="38"/>
      <c r="E142" s="10"/>
      <c r="F142" s="10"/>
      <c r="G142" s="10"/>
      <c r="H142" s="10"/>
      <c r="I142" s="10"/>
    </row>
    <row r="143" spans="1:9" ht="23.25">
      <c r="A143" s="38"/>
      <c r="B143" s="38"/>
      <c r="C143" s="38"/>
      <c r="D143" s="38"/>
      <c r="E143" s="10"/>
      <c r="F143" s="10"/>
      <c r="G143" s="10"/>
      <c r="H143" s="10"/>
      <c r="I143" s="10"/>
    </row>
    <row r="144" spans="1:9" ht="23.25">
      <c r="A144" s="38"/>
      <c r="B144" s="38"/>
      <c r="C144" s="38"/>
      <c r="D144" s="38"/>
      <c r="E144" s="10"/>
      <c r="F144" s="10"/>
      <c r="G144" s="10"/>
      <c r="H144" s="10"/>
      <c r="I144" s="10"/>
    </row>
    <row r="145" spans="1:9" ht="23.25">
      <c r="A145" s="38"/>
      <c r="B145" s="38"/>
      <c r="C145" s="38"/>
      <c r="D145" s="38"/>
      <c r="E145" s="10"/>
      <c r="F145" s="10"/>
      <c r="G145" s="10"/>
      <c r="H145" s="10"/>
      <c r="I145" s="10"/>
    </row>
    <row r="146" spans="1:9" ht="23.25">
      <c r="A146" s="38"/>
      <c r="B146" s="38"/>
      <c r="C146" s="38"/>
      <c r="D146" s="38"/>
      <c r="E146" s="10"/>
      <c r="F146" s="10"/>
      <c r="G146" s="10"/>
      <c r="H146" s="10"/>
      <c r="I146" s="10"/>
    </row>
    <row r="147" spans="1:9" ht="23.25">
      <c r="A147" s="38"/>
      <c r="B147" s="38"/>
      <c r="C147" s="38"/>
      <c r="D147" s="38"/>
      <c r="E147" s="10"/>
      <c r="F147" s="10"/>
      <c r="G147" s="10"/>
      <c r="H147" s="10"/>
      <c r="I147" s="10"/>
    </row>
    <row r="148" spans="1:9" ht="23.25">
      <c r="A148" s="38"/>
      <c r="B148" s="38"/>
      <c r="C148" s="38"/>
      <c r="D148" s="38"/>
      <c r="E148" s="10"/>
      <c r="F148" s="10"/>
      <c r="G148" s="10"/>
      <c r="H148" s="10"/>
      <c r="I148" s="10"/>
    </row>
    <row r="149" spans="1:9" ht="23.25">
      <c r="A149" s="38"/>
      <c r="B149" s="38"/>
      <c r="C149" s="38"/>
      <c r="D149" s="38"/>
      <c r="E149" s="10"/>
      <c r="F149" s="10"/>
      <c r="G149" s="10"/>
      <c r="H149" s="10"/>
      <c r="I149" s="10"/>
    </row>
    <row r="150" spans="1:9" ht="23.25">
      <c r="A150" s="38"/>
      <c r="B150" s="38"/>
      <c r="C150" s="38"/>
      <c r="D150" s="38"/>
      <c r="E150" s="10"/>
      <c r="F150" s="10"/>
      <c r="G150" s="10"/>
      <c r="H150" s="10"/>
      <c r="I150" s="10"/>
    </row>
    <row r="151" spans="1:9" ht="23.25">
      <c r="A151" s="38"/>
      <c r="B151" s="38"/>
      <c r="C151" s="38"/>
      <c r="D151" s="38"/>
      <c r="E151" s="10"/>
      <c r="F151" s="10"/>
      <c r="G151" s="10"/>
      <c r="H151" s="10"/>
      <c r="I151" s="10"/>
    </row>
    <row r="152" spans="1:9" ht="23.25">
      <c r="A152" s="38"/>
      <c r="B152" s="38"/>
      <c r="C152" s="38"/>
      <c r="D152" s="38"/>
      <c r="E152" s="10"/>
      <c r="F152" s="10"/>
      <c r="G152" s="10"/>
      <c r="H152" s="10"/>
      <c r="I152" s="10"/>
    </row>
    <row r="153" spans="1:9" ht="23.25">
      <c r="A153" s="38"/>
      <c r="B153" s="38"/>
      <c r="C153" s="38"/>
      <c r="D153" s="38"/>
      <c r="E153" s="10"/>
      <c r="F153" s="10"/>
      <c r="G153" s="10"/>
      <c r="H153" s="10"/>
      <c r="I153" s="10"/>
    </row>
    <row r="154" spans="1:9" ht="23.25">
      <c r="A154" s="38"/>
      <c r="B154" s="38"/>
      <c r="C154" s="38"/>
      <c r="D154" s="38"/>
      <c r="E154" s="10"/>
      <c r="F154" s="10"/>
      <c r="G154" s="10"/>
      <c r="H154" s="10"/>
      <c r="I154" s="10"/>
    </row>
    <row r="155" spans="1:9" ht="23.25">
      <c r="A155" s="38"/>
      <c r="B155" s="38"/>
      <c r="C155" s="38"/>
      <c r="D155" s="38"/>
      <c r="E155" s="10"/>
      <c r="F155" s="10"/>
      <c r="G155" s="10"/>
      <c r="H155" s="10"/>
      <c r="I155" s="10"/>
    </row>
    <row r="156" spans="1:9" ht="23.25">
      <c r="A156" s="38"/>
      <c r="B156" s="38"/>
      <c r="C156" s="38"/>
      <c r="D156" s="38"/>
      <c r="E156" s="10"/>
      <c r="F156" s="10"/>
      <c r="G156" s="10"/>
      <c r="H156" s="10"/>
      <c r="I156" s="10"/>
    </row>
    <row r="157" spans="1:9" ht="23.25">
      <c r="A157" s="38"/>
      <c r="B157" s="38"/>
      <c r="C157" s="38"/>
      <c r="D157" s="38"/>
      <c r="E157" s="10"/>
      <c r="F157" s="10"/>
      <c r="G157" s="10"/>
      <c r="H157" s="10"/>
      <c r="I157" s="10"/>
    </row>
    <row r="158" spans="1:9" ht="23.25">
      <c r="A158" s="38"/>
      <c r="B158" s="38"/>
      <c r="C158" s="38"/>
      <c r="D158" s="38"/>
      <c r="E158" s="10"/>
      <c r="F158" s="10"/>
      <c r="G158" s="10"/>
      <c r="H158" s="10"/>
      <c r="I158" s="10"/>
    </row>
    <row r="159" spans="1:9" ht="23.25">
      <c r="A159" s="38"/>
      <c r="B159" s="38"/>
      <c r="C159" s="38"/>
      <c r="D159" s="38"/>
      <c r="E159" s="10"/>
      <c r="F159" s="10"/>
      <c r="G159" s="10"/>
      <c r="H159" s="10"/>
      <c r="I159" s="10"/>
    </row>
    <row r="160" spans="1:9" ht="23.25">
      <c r="A160" s="38"/>
      <c r="B160" s="38"/>
      <c r="C160" s="38"/>
      <c r="D160" s="38"/>
      <c r="E160" s="10"/>
      <c r="F160" s="10"/>
      <c r="G160" s="10"/>
      <c r="H160" s="10"/>
      <c r="I160" s="10"/>
    </row>
    <row r="161" spans="1:9" ht="23.25">
      <c r="A161" s="38"/>
      <c r="B161" s="38"/>
      <c r="C161" s="38"/>
      <c r="D161" s="38"/>
      <c r="E161" s="10"/>
      <c r="F161" s="10"/>
      <c r="G161" s="10"/>
      <c r="H161" s="10"/>
      <c r="I161" s="10"/>
    </row>
    <row r="162" spans="1:9" ht="23.25">
      <c r="A162" s="38"/>
      <c r="B162" s="38"/>
      <c r="C162" s="38"/>
      <c r="D162" s="38"/>
      <c r="E162" s="10"/>
      <c r="F162" s="10"/>
      <c r="G162" s="10"/>
      <c r="H162" s="10"/>
      <c r="I162" s="10"/>
    </row>
    <row r="163" spans="1:9" ht="23.25">
      <c r="A163" s="38"/>
      <c r="B163" s="38"/>
      <c r="C163" s="38"/>
      <c r="D163" s="38"/>
      <c r="E163" s="10"/>
      <c r="F163" s="10"/>
      <c r="G163" s="10"/>
      <c r="H163" s="10"/>
      <c r="I163" s="10"/>
    </row>
    <row r="164" spans="1:9" ht="23.25">
      <c r="A164" s="38"/>
      <c r="B164" s="38"/>
      <c r="C164" s="38"/>
      <c r="D164" s="38"/>
      <c r="E164" s="10"/>
      <c r="F164" s="10"/>
      <c r="G164" s="10"/>
      <c r="H164" s="10"/>
      <c r="I164" s="10"/>
    </row>
    <row r="165" spans="1:9" ht="23.25">
      <c r="A165" s="38"/>
      <c r="B165" s="38"/>
      <c r="C165" s="38"/>
      <c r="D165" s="38"/>
      <c r="E165" s="10"/>
      <c r="F165" s="10"/>
      <c r="G165" s="10"/>
      <c r="H165" s="10"/>
      <c r="I165" s="10"/>
    </row>
    <row r="166" spans="1:9" ht="23.25">
      <c r="A166" s="38"/>
      <c r="B166" s="38"/>
      <c r="C166" s="38"/>
      <c r="D166" s="38"/>
      <c r="E166" s="10"/>
      <c r="F166" s="10"/>
      <c r="G166" s="10"/>
      <c r="H166" s="10"/>
      <c r="I166" s="10"/>
    </row>
    <row r="167" spans="1:9" ht="23.25">
      <c r="A167" s="38"/>
      <c r="B167" s="38"/>
      <c r="C167" s="38"/>
      <c r="D167" s="38"/>
      <c r="E167" s="10"/>
      <c r="F167" s="10"/>
      <c r="G167" s="10"/>
      <c r="H167" s="10"/>
      <c r="I167" s="10"/>
    </row>
    <row r="168" spans="1:9" ht="23.25">
      <c r="A168" s="38"/>
      <c r="B168" s="38"/>
      <c r="C168" s="38"/>
      <c r="D168" s="38"/>
      <c r="E168" s="10"/>
      <c r="F168" s="10"/>
      <c r="G168" s="10"/>
      <c r="H168" s="10"/>
      <c r="I168" s="10"/>
    </row>
    <row r="169" spans="1:9" ht="23.25">
      <c r="A169" s="38"/>
      <c r="B169" s="38"/>
      <c r="C169" s="38"/>
      <c r="D169" s="38"/>
      <c r="E169" s="10"/>
      <c r="F169" s="10"/>
      <c r="G169" s="10"/>
      <c r="H169" s="10"/>
      <c r="I169" s="10"/>
    </row>
    <row r="170" spans="1:9" ht="23.25">
      <c r="A170" s="38"/>
      <c r="B170" s="38"/>
      <c r="C170" s="38"/>
      <c r="D170" s="38"/>
      <c r="E170" s="10"/>
      <c r="F170" s="10"/>
      <c r="G170" s="10"/>
      <c r="H170" s="10"/>
      <c r="I170" s="10"/>
    </row>
    <row r="171" spans="1:9" ht="23.25">
      <c r="A171" s="38"/>
      <c r="B171" s="38"/>
      <c r="C171" s="38"/>
      <c r="D171" s="38"/>
      <c r="E171" s="10"/>
      <c r="F171" s="10"/>
      <c r="G171" s="10"/>
      <c r="H171" s="10"/>
      <c r="I171" s="10"/>
    </row>
    <row r="172" spans="1:9" ht="23.25">
      <c r="A172" s="38"/>
      <c r="B172" s="38"/>
      <c r="C172" s="38"/>
      <c r="D172" s="38"/>
      <c r="E172" s="10"/>
      <c r="F172" s="10"/>
      <c r="G172" s="10"/>
      <c r="H172" s="10"/>
      <c r="I172" s="10"/>
    </row>
    <row r="173" spans="1:9" ht="23.25">
      <c r="A173" s="38"/>
      <c r="B173" s="38"/>
      <c r="C173" s="38"/>
      <c r="D173" s="38"/>
      <c r="E173" s="10"/>
      <c r="F173" s="10"/>
      <c r="G173" s="10"/>
      <c r="H173" s="10"/>
      <c r="I173" s="10"/>
    </row>
    <row r="174" spans="1:9" ht="23.25">
      <c r="A174" s="38"/>
      <c r="B174" s="38"/>
      <c r="C174" s="38"/>
      <c r="D174" s="38"/>
      <c r="E174" s="10"/>
      <c r="F174" s="10"/>
      <c r="G174" s="10"/>
      <c r="H174" s="10"/>
      <c r="I174" s="10"/>
    </row>
    <row r="175" spans="1:9" ht="23.25">
      <c r="A175" s="38"/>
      <c r="B175" s="38"/>
      <c r="C175" s="38"/>
      <c r="D175" s="38"/>
      <c r="E175" s="10"/>
      <c r="F175" s="10"/>
      <c r="G175" s="10"/>
      <c r="H175" s="10"/>
      <c r="I175" s="10"/>
    </row>
    <row r="176" spans="1:9" ht="23.25">
      <c r="A176" s="38"/>
      <c r="B176" s="38"/>
      <c r="C176" s="38"/>
      <c r="D176" s="38"/>
      <c r="E176" s="10"/>
      <c r="F176" s="10"/>
      <c r="G176" s="10"/>
      <c r="H176" s="10"/>
      <c r="I176" s="10"/>
    </row>
    <row r="177" spans="1:9" ht="23.25">
      <c r="A177" s="38"/>
      <c r="B177" s="38"/>
      <c r="C177" s="38"/>
      <c r="D177" s="38"/>
      <c r="E177" s="10"/>
      <c r="F177" s="10"/>
      <c r="G177" s="10"/>
      <c r="H177" s="10"/>
      <c r="I177" s="10"/>
    </row>
    <row r="178" spans="1:9" ht="23.25">
      <c r="A178" s="38"/>
      <c r="B178" s="38"/>
      <c r="C178" s="38"/>
      <c r="D178" s="38"/>
      <c r="E178" s="10"/>
      <c r="F178" s="10"/>
      <c r="G178" s="10"/>
      <c r="H178" s="10"/>
      <c r="I178" s="10"/>
    </row>
    <row r="179" spans="1:9" ht="23.25">
      <c r="A179" s="38"/>
      <c r="B179" s="38"/>
      <c r="C179" s="38"/>
      <c r="D179" s="38"/>
      <c r="E179" s="10"/>
      <c r="F179" s="10"/>
      <c r="G179" s="10"/>
      <c r="H179" s="10"/>
      <c r="I179" s="10"/>
    </row>
    <row r="180" spans="1:9" ht="23.25">
      <c r="A180" s="38"/>
      <c r="B180" s="38"/>
      <c r="C180" s="38"/>
      <c r="D180" s="38"/>
      <c r="E180" s="10"/>
      <c r="F180" s="10"/>
      <c r="G180" s="10"/>
      <c r="H180" s="10"/>
      <c r="I180" s="10"/>
    </row>
    <row r="181" spans="1:9" ht="23.25">
      <c r="A181" s="38"/>
      <c r="B181" s="38"/>
      <c r="C181" s="38"/>
      <c r="D181" s="38"/>
      <c r="E181" s="10"/>
      <c r="F181" s="10"/>
      <c r="G181" s="10"/>
      <c r="H181" s="10"/>
      <c r="I181" s="10"/>
    </row>
    <row r="182" spans="1:9" ht="23.25">
      <c r="A182" s="38"/>
      <c r="B182" s="38"/>
      <c r="C182" s="38"/>
      <c r="D182" s="38"/>
      <c r="E182" s="10"/>
      <c r="F182" s="10"/>
      <c r="G182" s="10"/>
      <c r="H182" s="10"/>
      <c r="I182" s="10"/>
    </row>
    <row r="183" spans="1:9" ht="23.25">
      <c r="A183" s="38"/>
      <c r="B183" s="38"/>
      <c r="C183" s="38"/>
      <c r="D183" s="38"/>
      <c r="E183" s="10"/>
      <c r="F183" s="10"/>
      <c r="G183" s="10"/>
      <c r="H183" s="10"/>
      <c r="I183" s="10"/>
    </row>
    <row r="184" spans="1:9" ht="23.25">
      <c r="A184" s="38"/>
      <c r="B184" s="38"/>
      <c r="C184" s="38"/>
      <c r="D184" s="38"/>
      <c r="E184" s="10"/>
      <c r="F184" s="10"/>
      <c r="G184" s="10"/>
      <c r="H184" s="10"/>
      <c r="I184" s="10"/>
    </row>
    <row r="185" spans="1:9" ht="23.25">
      <c r="A185" s="38"/>
      <c r="B185" s="38"/>
      <c r="C185" s="38"/>
      <c r="D185" s="38"/>
      <c r="E185" s="10"/>
      <c r="F185" s="10"/>
      <c r="G185" s="10"/>
      <c r="H185" s="10"/>
      <c r="I185" s="10"/>
    </row>
    <row r="186" spans="1:9" ht="23.25">
      <c r="A186" s="38"/>
      <c r="B186" s="38"/>
      <c r="C186" s="38"/>
      <c r="D186" s="38"/>
      <c r="E186" s="10"/>
      <c r="F186" s="10"/>
      <c r="G186" s="10"/>
      <c r="H186" s="10"/>
      <c r="I186" s="10"/>
    </row>
    <row r="187" spans="1:9" ht="23.25">
      <c r="A187" s="38"/>
      <c r="B187" s="38"/>
      <c r="C187" s="38"/>
      <c r="D187" s="38"/>
      <c r="E187" s="10"/>
      <c r="F187" s="10"/>
      <c r="G187" s="10"/>
      <c r="H187" s="10"/>
      <c r="I187" s="10"/>
    </row>
    <row r="188" spans="1:9" ht="23.25">
      <c r="A188" s="38"/>
      <c r="B188" s="38"/>
      <c r="C188" s="38"/>
      <c r="D188" s="38"/>
      <c r="E188" s="10"/>
      <c r="F188" s="10"/>
      <c r="G188" s="10"/>
      <c r="H188" s="10"/>
      <c r="I188" s="10"/>
    </row>
    <row r="189" spans="1:9" ht="23.25">
      <c r="A189" s="38"/>
      <c r="B189" s="38"/>
      <c r="C189" s="38"/>
      <c r="D189" s="38"/>
      <c r="E189" s="10"/>
      <c r="F189" s="10"/>
      <c r="G189" s="10"/>
      <c r="H189" s="10"/>
      <c r="I189" s="10"/>
    </row>
    <row r="190" spans="1:9" ht="23.25">
      <c r="A190" s="39"/>
      <c r="B190" s="39"/>
      <c r="C190" s="39"/>
      <c r="D190" s="39"/>
      <c r="E190" s="10"/>
      <c r="F190" s="10"/>
      <c r="G190" s="10"/>
      <c r="H190" s="10"/>
      <c r="I190" s="10"/>
    </row>
    <row r="191" spans="1:9" ht="23.25">
      <c r="A191" s="39"/>
      <c r="B191" s="39"/>
      <c r="C191" s="39"/>
      <c r="D191" s="39"/>
      <c r="E191" s="10"/>
      <c r="F191" s="10"/>
      <c r="G191" s="10"/>
      <c r="H191" s="10"/>
      <c r="I191" s="10"/>
    </row>
    <row r="192" spans="1:9" ht="23.25">
      <c r="A192" s="39"/>
      <c r="B192" s="39"/>
      <c r="C192" s="39"/>
      <c r="D192" s="39"/>
      <c r="E192" s="10"/>
      <c r="F192" s="10"/>
      <c r="G192" s="10"/>
      <c r="H192" s="10"/>
      <c r="I192" s="10"/>
    </row>
    <row r="193" spans="1:9" ht="23.25">
      <c r="A193" s="39"/>
      <c r="B193" s="39"/>
      <c r="C193" s="39"/>
      <c r="D193" s="39"/>
      <c r="E193" s="10"/>
      <c r="F193" s="10"/>
      <c r="G193" s="10"/>
      <c r="H193" s="10"/>
      <c r="I193" s="10"/>
    </row>
    <row r="194" spans="1:9" ht="23.25">
      <c r="A194" s="39"/>
      <c r="B194" s="39"/>
      <c r="C194" s="39"/>
      <c r="D194" s="39"/>
      <c r="E194" s="10"/>
      <c r="F194" s="10"/>
      <c r="G194" s="10"/>
      <c r="H194" s="10"/>
      <c r="I194" s="10"/>
    </row>
    <row r="195" spans="1:9" ht="23.25">
      <c r="A195" s="39"/>
      <c r="B195" s="39"/>
      <c r="C195" s="39"/>
      <c r="D195" s="39"/>
      <c r="E195" s="10"/>
      <c r="F195" s="10"/>
      <c r="G195" s="10"/>
      <c r="H195" s="10"/>
      <c r="I195" s="10"/>
    </row>
    <row r="196" spans="1:9" ht="23.25">
      <c r="A196" s="39"/>
      <c r="B196" s="39"/>
      <c r="C196" s="39"/>
      <c r="D196" s="39"/>
      <c r="E196" s="10"/>
      <c r="F196" s="10"/>
      <c r="G196" s="10"/>
      <c r="H196" s="10"/>
      <c r="I196" s="10"/>
    </row>
    <row r="197" spans="1:9" ht="23.25">
      <c r="A197" s="39"/>
      <c r="B197" s="39"/>
      <c r="C197" s="39"/>
      <c r="D197" s="39"/>
      <c r="E197" s="10"/>
      <c r="F197" s="10"/>
      <c r="G197" s="10"/>
      <c r="H197" s="10"/>
      <c r="I197" s="10"/>
    </row>
    <row r="198" spans="1:9" ht="23.25">
      <c r="A198" s="39"/>
      <c r="B198" s="39"/>
      <c r="C198" s="39"/>
      <c r="D198" s="39"/>
      <c r="E198" s="10"/>
      <c r="F198" s="10"/>
      <c r="G198" s="10"/>
      <c r="H198" s="10"/>
      <c r="I198" s="10"/>
    </row>
    <row r="199" spans="1:9" ht="23.25">
      <c r="A199" s="39"/>
      <c r="B199" s="39"/>
      <c r="C199" s="39"/>
      <c r="D199" s="39"/>
      <c r="E199" s="10"/>
      <c r="F199" s="10"/>
      <c r="G199" s="10"/>
      <c r="H199" s="10"/>
      <c r="I199" s="10"/>
    </row>
    <row r="200" spans="1:9" ht="23.25">
      <c r="A200" s="39"/>
      <c r="B200" s="39"/>
      <c r="C200" s="39"/>
      <c r="D200" s="39"/>
      <c r="E200" s="10"/>
      <c r="F200" s="10"/>
      <c r="G200" s="10"/>
      <c r="H200" s="10"/>
      <c r="I200" s="10"/>
    </row>
    <row r="201" spans="1:9" ht="23.25">
      <c r="A201" s="39"/>
      <c r="B201" s="39"/>
      <c r="C201" s="39"/>
      <c r="D201" s="39"/>
      <c r="E201" s="10"/>
      <c r="F201" s="10"/>
      <c r="G201" s="10"/>
      <c r="H201" s="10"/>
      <c r="I201" s="10"/>
    </row>
    <row r="202" spans="1:9" ht="23.25">
      <c r="A202" s="39"/>
      <c r="B202" s="39"/>
      <c r="C202" s="39"/>
      <c r="D202" s="39"/>
      <c r="E202" s="10"/>
      <c r="F202" s="10"/>
      <c r="G202" s="10"/>
      <c r="H202" s="10"/>
      <c r="I202" s="10"/>
    </row>
    <row r="203" spans="1:9" ht="23.25">
      <c r="A203" s="39"/>
      <c r="B203" s="39"/>
      <c r="C203" s="39"/>
      <c r="D203" s="39"/>
      <c r="E203" s="10"/>
      <c r="F203" s="10"/>
      <c r="G203" s="10"/>
      <c r="H203" s="10"/>
      <c r="I203" s="10"/>
    </row>
    <row r="204" spans="1:9" ht="23.25">
      <c r="A204" s="39"/>
      <c r="B204" s="39"/>
      <c r="C204" s="39"/>
      <c r="D204" s="39"/>
      <c r="E204" s="10"/>
      <c r="F204" s="10"/>
      <c r="G204" s="10"/>
      <c r="H204" s="10"/>
      <c r="I204" s="10"/>
    </row>
    <row r="205" spans="1:9" ht="23.25">
      <c r="A205" s="39"/>
      <c r="B205" s="39"/>
      <c r="C205" s="39"/>
      <c r="D205" s="39"/>
      <c r="E205" s="10"/>
      <c r="F205" s="10"/>
      <c r="G205" s="10"/>
      <c r="H205" s="10"/>
      <c r="I205" s="10"/>
    </row>
    <row r="206" spans="1:9" ht="23.25">
      <c r="A206" s="39"/>
      <c r="B206" s="39"/>
      <c r="C206" s="39"/>
      <c r="D206" s="39"/>
      <c r="E206" s="10"/>
      <c r="F206" s="10"/>
      <c r="G206" s="10"/>
      <c r="H206" s="10"/>
      <c r="I206" s="10"/>
    </row>
    <row r="207" spans="1:9" ht="23.25">
      <c r="A207" s="39"/>
      <c r="B207" s="39"/>
      <c r="C207" s="39"/>
      <c r="D207" s="39"/>
      <c r="E207" s="10"/>
      <c r="F207" s="10"/>
      <c r="G207" s="10"/>
      <c r="H207" s="10"/>
      <c r="I207" s="10"/>
    </row>
    <row r="208" spans="1:9" ht="23.25">
      <c r="A208" s="39"/>
      <c r="B208" s="39"/>
      <c r="C208" s="39"/>
      <c r="D208" s="39"/>
      <c r="E208" s="10"/>
      <c r="F208" s="10"/>
      <c r="G208" s="10"/>
      <c r="H208" s="10"/>
      <c r="I208" s="10"/>
    </row>
    <row r="209" spans="1:9" ht="23.25">
      <c r="A209" s="39"/>
      <c r="B209" s="39"/>
      <c r="C209" s="39"/>
      <c r="D209" s="39"/>
      <c r="E209" s="10"/>
      <c r="F209" s="10"/>
      <c r="G209" s="10"/>
      <c r="H209" s="10"/>
      <c r="I209" s="10"/>
    </row>
    <row r="210" spans="1:9" ht="23.25">
      <c r="A210" s="39"/>
      <c r="B210" s="39"/>
      <c r="C210" s="39"/>
      <c r="D210" s="39"/>
      <c r="E210" s="10"/>
      <c r="F210" s="10"/>
      <c r="G210" s="10"/>
      <c r="H210" s="10"/>
      <c r="I210" s="10"/>
    </row>
    <row r="211" spans="1:9" ht="23.25">
      <c r="A211" s="39"/>
      <c r="B211" s="39"/>
      <c r="C211" s="39"/>
      <c r="D211" s="39"/>
      <c r="E211" s="10"/>
      <c r="F211" s="10"/>
      <c r="G211" s="10"/>
      <c r="H211" s="10"/>
      <c r="I211" s="10"/>
    </row>
    <row r="212" spans="1:9" ht="23.25">
      <c r="A212" s="39"/>
      <c r="B212" s="39"/>
      <c r="C212" s="39"/>
      <c r="D212" s="39"/>
      <c r="E212" s="10"/>
      <c r="F212" s="10"/>
      <c r="G212" s="10"/>
      <c r="H212" s="10"/>
      <c r="I212" s="10"/>
    </row>
    <row r="213" spans="1:9" ht="23.25">
      <c r="A213" s="39"/>
      <c r="B213" s="39"/>
      <c r="C213" s="39"/>
      <c r="D213" s="39"/>
      <c r="E213" s="10"/>
      <c r="F213" s="10"/>
      <c r="G213" s="10"/>
      <c r="H213" s="10"/>
      <c r="I213" s="10"/>
    </row>
    <row r="214" spans="1:9" ht="23.25">
      <c r="A214" s="39"/>
      <c r="B214" s="39"/>
      <c r="C214" s="39"/>
      <c r="D214" s="39"/>
      <c r="E214" s="10"/>
      <c r="F214" s="10"/>
      <c r="G214" s="10"/>
      <c r="H214" s="10"/>
      <c r="I214" s="10"/>
    </row>
    <row r="215" spans="1:9" ht="23.25">
      <c r="A215" s="39"/>
      <c r="B215" s="39"/>
      <c r="C215" s="39"/>
      <c r="D215" s="39"/>
      <c r="E215" s="10"/>
      <c r="F215" s="10"/>
      <c r="G215" s="10"/>
      <c r="H215" s="10"/>
      <c r="I215" s="10"/>
    </row>
    <row r="216" spans="1:9" ht="23.25">
      <c r="A216" s="39"/>
      <c r="B216" s="39"/>
      <c r="C216" s="39"/>
      <c r="D216" s="39"/>
      <c r="E216" s="10"/>
      <c r="F216" s="10"/>
      <c r="G216" s="10"/>
      <c r="H216" s="10"/>
      <c r="I216" s="10"/>
    </row>
    <row r="217" spans="1:9" ht="23.25">
      <c r="A217" s="39"/>
      <c r="B217" s="39"/>
      <c r="C217" s="39"/>
      <c r="D217" s="39"/>
      <c r="E217" s="10"/>
      <c r="F217" s="10"/>
      <c r="G217" s="10"/>
      <c r="H217" s="10"/>
      <c r="I217" s="10"/>
    </row>
    <row r="218" spans="1:9" ht="23.25">
      <c r="A218" s="39"/>
      <c r="B218" s="39"/>
      <c r="C218" s="39"/>
      <c r="D218" s="39"/>
      <c r="E218" s="10"/>
      <c r="F218" s="10"/>
      <c r="G218" s="10"/>
      <c r="H218" s="10"/>
      <c r="I218" s="10"/>
    </row>
    <row r="219" spans="1:9" ht="23.25">
      <c r="A219" s="39"/>
      <c r="B219" s="39"/>
      <c r="C219" s="39"/>
      <c r="D219" s="39"/>
      <c r="E219" s="10"/>
      <c r="F219" s="10"/>
      <c r="G219" s="10"/>
      <c r="H219" s="10"/>
      <c r="I219" s="10"/>
    </row>
    <row r="220" spans="1:9" ht="23.25">
      <c r="A220" s="39"/>
      <c r="B220" s="39"/>
      <c r="C220" s="39"/>
      <c r="D220" s="39"/>
      <c r="E220" s="10"/>
      <c r="F220" s="10"/>
      <c r="G220" s="10"/>
      <c r="H220" s="10"/>
      <c r="I220" s="10"/>
    </row>
    <row r="221" spans="1:9" ht="23.25">
      <c r="A221" s="39"/>
      <c r="B221" s="39"/>
      <c r="C221" s="39"/>
      <c r="D221" s="39"/>
      <c r="E221" s="10"/>
      <c r="F221" s="10"/>
      <c r="G221" s="10"/>
      <c r="H221" s="10"/>
      <c r="I221" s="10"/>
    </row>
    <row r="222" spans="1:9" ht="23.25">
      <c r="A222" s="39"/>
      <c r="B222" s="39"/>
      <c r="C222" s="39"/>
      <c r="D222" s="39"/>
      <c r="E222" s="10"/>
      <c r="F222" s="10"/>
      <c r="G222" s="10"/>
      <c r="H222" s="10"/>
      <c r="I222" s="10"/>
    </row>
    <row r="223" spans="1:9" ht="23.25">
      <c r="A223" s="39"/>
      <c r="B223" s="39"/>
      <c r="C223" s="39"/>
      <c r="D223" s="39"/>
      <c r="E223" s="10"/>
      <c r="F223" s="10"/>
      <c r="G223" s="10"/>
      <c r="H223" s="10"/>
      <c r="I223" s="10"/>
    </row>
    <row r="224" spans="1:9" ht="23.25">
      <c r="A224" s="39"/>
      <c r="B224" s="39"/>
      <c r="C224" s="39"/>
      <c r="D224" s="39"/>
      <c r="E224" s="10"/>
      <c r="F224" s="10"/>
      <c r="G224" s="10"/>
      <c r="H224" s="10"/>
      <c r="I224" s="10"/>
    </row>
    <row r="225" spans="1:9" ht="23.25">
      <c r="A225" s="39"/>
      <c r="B225" s="39"/>
      <c r="C225" s="39"/>
      <c r="D225" s="39"/>
      <c r="E225" s="10"/>
      <c r="F225" s="10"/>
      <c r="G225" s="10"/>
      <c r="H225" s="10"/>
      <c r="I225" s="10"/>
    </row>
    <row r="226" spans="1:9" ht="23.25">
      <c r="A226" s="39"/>
      <c r="B226" s="39"/>
      <c r="C226" s="39"/>
      <c r="D226" s="39"/>
      <c r="E226" s="10"/>
      <c r="F226" s="10"/>
      <c r="G226" s="10"/>
      <c r="H226" s="10"/>
      <c r="I226" s="10"/>
    </row>
    <row r="227" spans="1:9" ht="23.25">
      <c r="A227" s="39"/>
      <c r="B227" s="39"/>
      <c r="C227" s="39"/>
      <c r="D227" s="39"/>
      <c r="E227" s="10"/>
      <c r="F227" s="10"/>
      <c r="G227" s="10"/>
      <c r="H227" s="10"/>
      <c r="I227" s="10"/>
    </row>
    <row r="228" spans="1:9" ht="23.25">
      <c r="A228" s="39"/>
      <c r="B228" s="39"/>
      <c r="C228" s="39"/>
      <c r="D228" s="39"/>
      <c r="E228" s="10"/>
      <c r="F228" s="10"/>
      <c r="G228" s="10"/>
      <c r="H228" s="10"/>
      <c r="I228" s="10"/>
    </row>
    <row r="229" spans="1:9" ht="23.25">
      <c r="A229" s="39"/>
      <c r="B229" s="39"/>
      <c r="C229" s="39"/>
      <c r="D229" s="39"/>
      <c r="E229" s="10"/>
      <c r="F229" s="10"/>
      <c r="G229" s="10"/>
      <c r="H229" s="10"/>
      <c r="I229" s="10"/>
    </row>
    <row r="230" spans="1:9" ht="23.25">
      <c r="A230" s="39"/>
      <c r="B230" s="39"/>
      <c r="C230" s="39"/>
      <c r="D230" s="39"/>
      <c r="E230" s="10"/>
      <c r="F230" s="10"/>
      <c r="G230" s="10"/>
      <c r="H230" s="10"/>
      <c r="I230" s="10"/>
    </row>
    <row r="231" spans="1:9" ht="23.25">
      <c r="A231" s="39"/>
      <c r="B231" s="39"/>
      <c r="C231" s="39"/>
      <c r="D231" s="39"/>
      <c r="E231" s="10"/>
      <c r="F231" s="10"/>
      <c r="G231" s="10"/>
      <c r="H231" s="10"/>
      <c r="I231" s="10"/>
    </row>
    <row r="232" spans="1:9" ht="23.25">
      <c r="A232" s="39"/>
      <c r="B232" s="39"/>
      <c r="C232" s="39"/>
      <c r="D232" s="39"/>
      <c r="E232" s="10"/>
      <c r="F232" s="10"/>
      <c r="G232" s="10"/>
      <c r="H232" s="10"/>
      <c r="I232" s="10"/>
    </row>
    <row r="233" spans="1:9" ht="23.25">
      <c r="A233" s="39"/>
      <c r="B233" s="39"/>
      <c r="C233" s="39"/>
      <c r="D233" s="39"/>
      <c r="E233" s="10"/>
      <c r="F233" s="10"/>
      <c r="G233" s="10"/>
      <c r="H233" s="10"/>
      <c r="I233" s="10"/>
    </row>
    <row r="234" spans="1:9" ht="23.25">
      <c r="A234" s="39"/>
      <c r="B234" s="39"/>
      <c r="C234" s="39"/>
      <c r="D234" s="39"/>
      <c r="E234" s="10"/>
      <c r="F234" s="10"/>
      <c r="G234" s="10"/>
      <c r="H234" s="10"/>
      <c r="I234" s="10"/>
    </row>
    <row r="235" spans="1:9" ht="23.25">
      <c r="A235" s="39"/>
      <c r="B235" s="39"/>
      <c r="C235" s="39"/>
      <c r="D235" s="39"/>
      <c r="E235" s="10"/>
      <c r="F235" s="10"/>
      <c r="G235" s="10"/>
      <c r="H235" s="10"/>
      <c r="I235" s="10"/>
    </row>
    <row r="236" spans="1:9" ht="23.25">
      <c r="A236" s="39"/>
      <c r="B236" s="39"/>
      <c r="C236" s="39"/>
      <c r="D236" s="39"/>
      <c r="E236" s="10"/>
      <c r="F236" s="10"/>
      <c r="G236" s="10"/>
      <c r="H236" s="10"/>
      <c r="I236" s="10"/>
    </row>
    <row r="237" spans="1:9" ht="23.25">
      <c r="A237" s="39"/>
      <c r="B237" s="39"/>
      <c r="C237" s="39"/>
      <c r="D237" s="39"/>
      <c r="E237" s="10"/>
      <c r="F237" s="10"/>
      <c r="G237" s="10"/>
      <c r="H237" s="10"/>
      <c r="I237" s="10"/>
    </row>
    <row r="238" spans="1:9" ht="23.25">
      <c r="A238" s="39"/>
      <c r="B238" s="39"/>
      <c r="C238" s="39"/>
      <c r="D238" s="39"/>
      <c r="E238" s="10"/>
      <c r="F238" s="10"/>
      <c r="G238" s="10"/>
      <c r="H238" s="10"/>
      <c r="I238" s="10"/>
    </row>
    <row r="239" spans="1:9" ht="23.25">
      <c r="A239" s="39"/>
      <c r="B239" s="39"/>
      <c r="C239" s="39"/>
      <c r="D239" s="39"/>
      <c r="E239" s="10"/>
      <c r="F239" s="10"/>
      <c r="G239" s="10"/>
      <c r="H239" s="10"/>
      <c r="I239" s="10"/>
    </row>
    <row r="240" spans="1:9" ht="23.25">
      <c r="A240" s="39"/>
      <c r="B240" s="39"/>
      <c r="C240" s="39"/>
      <c r="D240" s="39"/>
      <c r="E240" s="10"/>
      <c r="F240" s="10"/>
      <c r="G240" s="10"/>
      <c r="H240" s="10"/>
      <c r="I240" s="10"/>
    </row>
    <row r="241" spans="1:9" ht="23.25">
      <c r="A241" s="39"/>
      <c r="B241" s="39"/>
      <c r="C241" s="39"/>
      <c r="D241" s="39"/>
      <c r="E241" s="10"/>
      <c r="F241" s="10"/>
      <c r="G241" s="10"/>
      <c r="H241" s="10"/>
      <c r="I241" s="10"/>
    </row>
    <row r="242" spans="1:9" ht="23.25">
      <c r="A242" s="39"/>
      <c r="B242" s="39"/>
      <c r="C242" s="39"/>
      <c r="D242" s="39"/>
      <c r="E242" s="10"/>
      <c r="F242" s="10"/>
      <c r="G242" s="10"/>
      <c r="H242" s="10"/>
      <c r="I242" s="10"/>
    </row>
    <row r="243" spans="1:9" ht="23.25">
      <c r="A243" s="39"/>
      <c r="B243" s="39"/>
      <c r="C243" s="39"/>
      <c r="D243" s="39"/>
      <c r="E243" s="10"/>
      <c r="F243" s="10"/>
      <c r="G243" s="10"/>
      <c r="H243" s="10"/>
      <c r="I243" s="10"/>
    </row>
    <row r="244" spans="1:9" ht="23.25">
      <c r="A244" s="39"/>
      <c r="B244" s="39"/>
      <c r="C244" s="39"/>
      <c r="D244" s="39"/>
      <c r="E244" s="10"/>
      <c r="F244" s="10"/>
      <c r="G244" s="10"/>
      <c r="H244" s="10"/>
      <c r="I244" s="10"/>
    </row>
    <row r="245" spans="1:9" ht="23.25">
      <c r="A245" s="39"/>
      <c r="B245" s="39"/>
      <c r="C245" s="39"/>
      <c r="D245" s="39"/>
      <c r="E245" s="10"/>
      <c r="F245" s="10"/>
      <c r="G245" s="10"/>
      <c r="H245" s="10"/>
      <c r="I245" s="10"/>
    </row>
    <row r="246" spans="1:9" ht="23.25">
      <c r="A246" s="39"/>
      <c r="B246" s="39"/>
      <c r="C246" s="39"/>
      <c r="D246" s="39"/>
      <c r="E246" s="10"/>
      <c r="F246" s="10"/>
      <c r="G246" s="10"/>
      <c r="H246" s="10"/>
      <c r="I246" s="10"/>
    </row>
    <row r="247" spans="1:9" ht="23.25">
      <c r="A247" s="39"/>
      <c r="B247" s="39"/>
      <c r="C247" s="39"/>
      <c r="D247" s="39"/>
      <c r="E247" s="10"/>
      <c r="F247" s="10"/>
      <c r="G247" s="10"/>
      <c r="H247" s="10"/>
      <c r="I247" s="10"/>
    </row>
    <row r="248" spans="1:9" ht="23.25">
      <c r="A248" s="39"/>
      <c r="B248" s="39"/>
      <c r="C248" s="39"/>
      <c r="D248" s="39"/>
      <c r="E248" s="10"/>
      <c r="F248" s="10"/>
      <c r="G248" s="10"/>
      <c r="H248" s="10"/>
      <c r="I248" s="10"/>
    </row>
    <row r="249" spans="1:9" ht="23.25">
      <c r="A249" s="39"/>
      <c r="B249" s="39"/>
      <c r="C249" s="39"/>
      <c r="D249" s="39"/>
      <c r="E249" s="10"/>
      <c r="F249" s="10"/>
      <c r="G249" s="10"/>
      <c r="H249" s="10"/>
      <c r="I249" s="10"/>
    </row>
    <row r="250" spans="1:9" ht="23.25">
      <c r="A250" s="39"/>
      <c r="B250" s="39"/>
      <c r="C250" s="39"/>
      <c r="D250" s="39"/>
      <c r="E250" s="10"/>
      <c r="F250" s="10"/>
      <c r="G250" s="10"/>
      <c r="H250" s="10"/>
      <c r="I250" s="10"/>
    </row>
    <row r="251" spans="1:9" ht="23.25">
      <c r="A251" s="39"/>
      <c r="B251" s="39"/>
      <c r="C251" s="39"/>
      <c r="D251" s="39"/>
      <c r="E251" s="10"/>
      <c r="F251" s="10"/>
      <c r="G251" s="10"/>
      <c r="H251" s="10"/>
      <c r="I251" s="10"/>
    </row>
    <row r="252" spans="1:9" ht="23.25">
      <c r="A252" s="39"/>
      <c r="B252" s="39"/>
      <c r="C252" s="39"/>
      <c r="D252" s="39"/>
      <c r="E252" s="10"/>
      <c r="F252" s="10"/>
      <c r="G252" s="10"/>
      <c r="H252" s="10"/>
      <c r="I252" s="10"/>
    </row>
    <row r="253" spans="1:9" ht="23.25">
      <c r="A253" s="39"/>
      <c r="B253" s="39"/>
      <c r="C253" s="39"/>
      <c r="D253" s="39"/>
      <c r="E253" s="10"/>
      <c r="F253" s="10"/>
      <c r="G253" s="10"/>
      <c r="H253" s="10"/>
      <c r="I253" s="10"/>
    </row>
    <row r="254" spans="1:9" ht="23.25">
      <c r="A254" s="39"/>
      <c r="B254" s="39"/>
      <c r="C254" s="39"/>
      <c r="D254" s="39"/>
      <c r="E254" s="10"/>
      <c r="F254" s="10"/>
      <c r="G254" s="10"/>
      <c r="H254" s="10"/>
      <c r="I254" s="10"/>
    </row>
    <row r="255" spans="1:9" ht="23.25">
      <c r="A255" s="39"/>
      <c r="B255" s="39"/>
      <c r="C255" s="39"/>
      <c r="D255" s="39"/>
      <c r="E255" s="10"/>
      <c r="F255" s="10"/>
      <c r="G255" s="10"/>
      <c r="H255" s="10"/>
      <c r="I255" s="10"/>
    </row>
    <row r="256" spans="1:9" ht="23.25">
      <c r="A256" s="39"/>
      <c r="B256" s="39"/>
      <c r="C256" s="39"/>
      <c r="D256" s="39"/>
      <c r="E256" s="10"/>
      <c r="F256" s="10"/>
      <c r="G256" s="10"/>
      <c r="H256" s="10"/>
      <c r="I256" s="10"/>
    </row>
    <row r="257" spans="1:9" ht="23.25">
      <c r="A257" s="39"/>
      <c r="B257" s="39"/>
      <c r="C257" s="39"/>
      <c r="D257" s="39"/>
      <c r="E257" s="10"/>
      <c r="F257" s="10"/>
      <c r="G257" s="10"/>
      <c r="H257" s="10"/>
      <c r="I257" s="10"/>
    </row>
    <row r="258" spans="1:9" ht="23.25">
      <c r="A258" s="39"/>
      <c r="B258" s="39"/>
      <c r="C258" s="39"/>
      <c r="D258" s="39"/>
      <c r="E258" s="10"/>
      <c r="F258" s="10"/>
      <c r="G258" s="10"/>
      <c r="H258" s="10"/>
      <c r="I258" s="10"/>
    </row>
    <row r="259" spans="1:9" ht="23.25">
      <c r="A259" s="39"/>
      <c r="B259" s="39"/>
      <c r="C259" s="39"/>
      <c r="D259" s="39"/>
      <c r="E259" s="10"/>
      <c r="F259" s="10"/>
      <c r="G259" s="10"/>
      <c r="H259" s="10"/>
      <c r="I259" s="10"/>
    </row>
    <row r="260" spans="1:9" ht="23.25">
      <c r="A260" s="39"/>
      <c r="B260" s="39"/>
      <c r="C260" s="39"/>
      <c r="D260" s="39"/>
      <c r="E260" s="10"/>
      <c r="F260" s="10"/>
      <c r="G260" s="10"/>
      <c r="H260" s="10"/>
      <c r="I260" s="10"/>
    </row>
    <row r="261" spans="1:9" ht="23.25">
      <c r="A261" s="39"/>
      <c r="B261" s="39"/>
      <c r="C261" s="39"/>
      <c r="D261" s="39"/>
      <c r="E261" s="10"/>
      <c r="F261" s="10"/>
      <c r="G261" s="10"/>
      <c r="H261" s="10"/>
      <c r="I261" s="10"/>
    </row>
    <row r="262" spans="1:9" ht="23.25">
      <c r="A262" s="39"/>
      <c r="B262" s="39"/>
      <c r="C262" s="39"/>
      <c r="D262" s="39"/>
      <c r="E262" s="10"/>
      <c r="F262" s="10"/>
      <c r="G262" s="10"/>
      <c r="H262" s="10"/>
      <c r="I262" s="10"/>
    </row>
    <row r="263" spans="1:9" ht="23.25">
      <c r="A263" s="39"/>
      <c r="B263" s="39"/>
      <c r="C263" s="39"/>
      <c r="D263" s="39"/>
      <c r="E263" s="10"/>
      <c r="F263" s="10"/>
      <c r="G263" s="10"/>
      <c r="H263" s="10"/>
      <c r="I263" s="10"/>
    </row>
    <row r="264" spans="1:9" ht="23.25">
      <c r="A264" s="39"/>
      <c r="B264" s="39"/>
      <c r="C264" s="39"/>
      <c r="D264" s="39"/>
      <c r="E264" s="10"/>
      <c r="F264" s="10"/>
      <c r="G264" s="10"/>
      <c r="H264" s="10"/>
      <c r="I264" s="10"/>
    </row>
    <row r="265" spans="1:9" ht="23.25">
      <c r="A265" s="39"/>
      <c r="B265" s="39"/>
      <c r="C265" s="39"/>
      <c r="D265" s="39"/>
      <c r="E265" s="10"/>
      <c r="F265" s="10"/>
      <c r="G265" s="10"/>
      <c r="H265" s="10"/>
      <c r="I265" s="10"/>
    </row>
    <row r="266" spans="1:9" ht="23.25">
      <c r="A266" s="39"/>
      <c r="B266" s="39"/>
      <c r="C266" s="39"/>
      <c r="D266" s="39"/>
      <c r="E266" s="10"/>
      <c r="F266" s="10"/>
      <c r="G266" s="10"/>
      <c r="H266" s="10"/>
      <c r="I266" s="10"/>
    </row>
    <row r="267" spans="1:9" ht="23.25">
      <c r="A267" s="39"/>
      <c r="B267" s="39"/>
      <c r="C267" s="39"/>
      <c r="D267" s="39"/>
      <c r="E267" s="10"/>
      <c r="F267" s="10"/>
      <c r="G267" s="10"/>
      <c r="H267" s="10"/>
      <c r="I267" s="10"/>
    </row>
    <row r="268" spans="1:9" ht="23.25">
      <c r="A268" s="39"/>
      <c r="B268" s="39"/>
      <c r="C268" s="39"/>
      <c r="D268" s="39"/>
      <c r="E268" s="10"/>
      <c r="F268" s="10"/>
      <c r="G268" s="10"/>
      <c r="H268" s="10"/>
      <c r="I268" s="10"/>
    </row>
    <row r="269" spans="1:9" ht="23.25">
      <c r="A269" s="39"/>
      <c r="B269" s="39"/>
      <c r="C269" s="39"/>
      <c r="D269" s="39"/>
      <c r="E269" s="10"/>
      <c r="F269" s="10"/>
      <c r="G269" s="10"/>
      <c r="H269" s="10"/>
      <c r="I269" s="10"/>
    </row>
    <row r="270" spans="1:9" ht="23.25">
      <c r="A270" s="39"/>
      <c r="B270" s="39"/>
      <c r="C270" s="39"/>
      <c r="D270" s="39"/>
      <c r="E270" s="10"/>
      <c r="F270" s="10"/>
      <c r="G270" s="10"/>
      <c r="H270" s="10"/>
      <c r="I270" s="10"/>
    </row>
    <row r="271" spans="1:9" ht="23.25">
      <c r="A271" s="39"/>
      <c r="B271" s="39"/>
      <c r="C271" s="39"/>
      <c r="D271" s="39"/>
      <c r="E271" s="10"/>
      <c r="F271" s="10"/>
      <c r="G271" s="10"/>
      <c r="H271" s="10"/>
      <c r="I271" s="10"/>
    </row>
    <row r="272" spans="1:9" ht="23.25">
      <c r="A272" s="39"/>
      <c r="B272" s="39"/>
      <c r="C272" s="39"/>
      <c r="D272" s="39"/>
      <c r="E272" s="10"/>
      <c r="F272" s="10"/>
      <c r="G272" s="10"/>
      <c r="H272" s="10"/>
      <c r="I272" s="10"/>
    </row>
    <row r="273" spans="1:9" ht="23.25">
      <c r="A273" s="39"/>
      <c r="B273" s="39"/>
      <c r="C273" s="39"/>
      <c r="D273" s="39"/>
      <c r="E273" s="10"/>
      <c r="F273" s="10"/>
      <c r="G273" s="10"/>
      <c r="H273" s="10"/>
      <c r="I273" s="10"/>
    </row>
    <row r="274" spans="1:9" ht="23.25">
      <c r="A274" s="39"/>
      <c r="B274" s="39"/>
      <c r="C274" s="39"/>
      <c r="D274" s="39"/>
      <c r="E274" s="10"/>
      <c r="F274" s="10"/>
      <c r="G274" s="10"/>
      <c r="H274" s="10"/>
      <c r="I274" s="10"/>
    </row>
    <row r="275" spans="1:9" ht="23.25">
      <c r="A275" s="39"/>
      <c r="B275" s="39"/>
      <c r="C275" s="39"/>
      <c r="D275" s="39"/>
      <c r="E275" s="10"/>
      <c r="F275" s="10"/>
      <c r="G275" s="10"/>
      <c r="H275" s="10"/>
      <c r="I275" s="10"/>
    </row>
    <row r="276" spans="1:9" ht="23.25">
      <c r="A276" s="39"/>
      <c r="B276" s="39"/>
      <c r="C276" s="39"/>
      <c r="D276" s="39"/>
      <c r="E276" s="10"/>
      <c r="F276" s="10"/>
      <c r="G276" s="10"/>
      <c r="H276" s="10"/>
      <c r="I276" s="10"/>
    </row>
    <row r="277" spans="1:9" ht="23.25">
      <c r="A277" s="39"/>
      <c r="B277" s="39"/>
      <c r="C277" s="39"/>
      <c r="D277" s="39"/>
      <c r="E277" s="10"/>
      <c r="F277" s="10"/>
      <c r="G277" s="10"/>
      <c r="H277" s="10"/>
      <c r="I277" s="10"/>
    </row>
    <row r="278" spans="1:9" ht="23.25">
      <c r="A278" s="39"/>
      <c r="B278" s="39"/>
      <c r="C278" s="39"/>
      <c r="D278" s="39"/>
      <c r="E278" s="10"/>
      <c r="F278" s="10"/>
      <c r="G278" s="10"/>
      <c r="H278" s="10"/>
      <c r="I278" s="10"/>
    </row>
    <row r="279" spans="1:9" ht="23.25">
      <c r="A279" s="39"/>
      <c r="B279" s="39"/>
      <c r="C279" s="39"/>
      <c r="D279" s="39"/>
      <c r="E279" s="10"/>
      <c r="F279" s="10"/>
      <c r="G279" s="10"/>
      <c r="H279" s="10"/>
      <c r="I279" s="10"/>
    </row>
    <row r="280" spans="1:9" ht="23.25">
      <c r="A280" s="39"/>
      <c r="B280" s="39"/>
      <c r="C280" s="39"/>
      <c r="D280" s="39"/>
      <c r="E280" s="10"/>
      <c r="F280" s="10"/>
      <c r="G280" s="10"/>
      <c r="H280" s="10"/>
      <c r="I280" s="10"/>
    </row>
    <row r="281" spans="1:9" ht="23.25">
      <c r="A281" s="39"/>
      <c r="B281" s="39"/>
      <c r="C281" s="39"/>
      <c r="D281" s="39"/>
      <c r="E281" s="10"/>
      <c r="F281" s="10"/>
      <c r="G281" s="10"/>
      <c r="H281" s="10"/>
      <c r="I281" s="10"/>
    </row>
    <row r="282" spans="1:9" ht="23.25">
      <c r="A282" s="39"/>
      <c r="B282" s="39"/>
      <c r="C282" s="39"/>
      <c r="D282" s="39"/>
      <c r="E282" s="10"/>
      <c r="F282" s="10"/>
      <c r="G282" s="10"/>
      <c r="H282" s="10"/>
      <c r="I282" s="10"/>
    </row>
    <row r="283" spans="1:9" ht="23.25">
      <c r="A283" s="39"/>
      <c r="B283" s="39"/>
      <c r="C283" s="39"/>
      <c r="D283" s="39"/>
      <c r="E283" s="10"/>
      <c r="F283" s="10"/>
      <c r="G283" s="10"/>
      <c r="H283" s="10"/>
      <c r="I283" s="10"/>
    </row>
    <row r="284" spans="1:9" ht="23.25">
      <c r="A284" s="39"/>
      <c r="B284" s="39"/>
      <c r="C284" s="39"/>
      <c r="D284" s="39"/>
      <c r="E284" s="10"/>
      <c r="F284" s="10"/>
      <c r="G284" s="10"/>
      <c r="H284" s="10"/>
      <c r="I284" s="10"/>
    </row>
    <row r="285" spans="1:9" ht="23.25">
      <c r="A285" s="39"/>
      <c r="B285" s="39"/>
      <c r="C285" s="39"/>
      <c r="D285" s="39"/>
      <c r="E285" s="10"/>
      <c r="F285" s="10"/>
      <c r="G285" s="10"/>
      <c r="H285" s="10"/>
      <c r="I285" s="10"/>
    </row>
    <row r="286" spans="1:9" ht="23.25">
      <c r="A286" s="39"/>
      <c r="B286" s="39"/>
      <c r="C286" s="39"/>
      <c r="D286" s="39"/>
      <c r="E286" s="10"/>
      <c r="F286" s="10"/>
      <c r="G286" s="10"/>
      <c r="H286" s="10"/>
      <c r="I286" s="10"/>
    </row>
    <row r="287" spans="1:9" ht="23.25">
      <c r="A287" s="39"/>
      <c r="B287" s="39"/>
      <c r="C287" s="39"/>
      <c r="D287" s="39"/>
      <c r="E287" s="10"/>
      <c r="F287" s="10"/>
      <c r="G287" s="10"/>
      <c r="H287" s="10"/>
      <c r="I287" s="10"/>
    </row>
    <row r="288" spans="1:9" ht="23.25">
      <c r="A288" s="39"/>
      <c r="B288" s="39"/>
      <c r="C288" s="39"/>
      <c r="D288" s="39"/>
      <c r="E288" s="10"/>
      <c r="F288" s="10"/>
      <c r="G288" s="10"/>
      <c r="H288" s="10"/>
      <c r="I288" s="10"/>
    </row>
    <row r="289" spans="1:9" ht="23.2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23.2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23.2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23.2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23.2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23.2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23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23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23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23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23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23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23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23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23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23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23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23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23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23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23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23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23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23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23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23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23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23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23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23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23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23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23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23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23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23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23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23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23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23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23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23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23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23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23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23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23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23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23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23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23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23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23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23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23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23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23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23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23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23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23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23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23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23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23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23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23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23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23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23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23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23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23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23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23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23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23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23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23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23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23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23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23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23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23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23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23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23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23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23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23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23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23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23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23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23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23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23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23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23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23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23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23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23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23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23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23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23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23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23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23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23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23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23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23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23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23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23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23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23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23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23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23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23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23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23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23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23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23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23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23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23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23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23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23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23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23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23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23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23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23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23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23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23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23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23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23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23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23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23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23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23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23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23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23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23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23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23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23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23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23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23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23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23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23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23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23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23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23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23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23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23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23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23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23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23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23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23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23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23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23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23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23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23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23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23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23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23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23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23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23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23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23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23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23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23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23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23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23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23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23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23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23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23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23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3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23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23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23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23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23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23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23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23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23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23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23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23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23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23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23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23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23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23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23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23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23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23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23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23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23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23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23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23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23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23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23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23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23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23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23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23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23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23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23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23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23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23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23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23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23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23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23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23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23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23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23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23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23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23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23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23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23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23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23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23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23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23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23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23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23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23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23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23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23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23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23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23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23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23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23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23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23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23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23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23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23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23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23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23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23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23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23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23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23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23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23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23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23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23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23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23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23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23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23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23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23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23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23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23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23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23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23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23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23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23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23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23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23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23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23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23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23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23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23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23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23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23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23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23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23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23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23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23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23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23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23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23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23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23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23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23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23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23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23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23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23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23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23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23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23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23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23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23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23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23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23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23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23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23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23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23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23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23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23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23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23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23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23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23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23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23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23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23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23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23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23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23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23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23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23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23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23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23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23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23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23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23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23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23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23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23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23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23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23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23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23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23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23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23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23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23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23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23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23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23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23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23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23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23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23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23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23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23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23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23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23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23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23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23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23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23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23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23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23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23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23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23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23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23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23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23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23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23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23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23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23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23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23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23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23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23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23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23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23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23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23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23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23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23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23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23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23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23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23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23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23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23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23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23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23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23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23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23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23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23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23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23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23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23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23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23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23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23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23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23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23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23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23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23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23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23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3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3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3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3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3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3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3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3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3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3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3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23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23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23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23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23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23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23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23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23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23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23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23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23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23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23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23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23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23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23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23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23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23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23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23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23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23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23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23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23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23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23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23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23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23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23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23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23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23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23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23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23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23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23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23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23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23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23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23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23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23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23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23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23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23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23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23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23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23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23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23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23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23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23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23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23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23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23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23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23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23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23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23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23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23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23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23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23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23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23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23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23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23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23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23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23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23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23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23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23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23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23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23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23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23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23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23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23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23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23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23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23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23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23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23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23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23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23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23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23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23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23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23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23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23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23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23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23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23.25">
      <c r="A930" s="10"/>
      <c r="B930" s="10"/>
      <c r="C930" s="10"/>
      <c r="D930" s="10"/>
      <c r="E930" s="10"/>
      <c r="F930" s="10"/>
      <c r="G930" s="10"/>
      <c r="H930" s="10"/>
      <c r="I930" s="10"/>
    </row>
  </sheetData>
  <mergeCells count="7">
    <mergeCell ref="B131:C131"/>
    <mergeCell ref="A6:C6"/>
    <mergeCell ref="B1:C1"/>
    <mergeCell ref="B2:C2"/>
    <mergeCell ref="B3:C3"/>
    <mergeCell ref="B4:C4"/>
    <mergeCell ref="B5:C5"/>
  </mergeCells>
  <printOptions/>
  <pageMargins left="0.984251968503937" right="0.5905511811023623" top="0.984251968503937" bottom="0.984251968503937" header="0.5118110236220472" footer="0.5118110236220472"/>
  <pageSetup fitToHeight="13" fitToWidth="1" horizontalDpi="600" verticalDpi="600" orientation="portrait" paperSize="9" scale="80" r:id="rId1"/>
  <headerFooter alignWithMargins="0">
    <oddFooter>&amp;CСтраница &amp;P</oddFooter>
  </headerFooter>
  <rowBreaks count="2" manualBreakCount="2">
    <brk id="58" max="4" man="1"/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</cp:lastModifiedBy>
  <cp:lastPrinted>2009-11-12T08:23:55Z</cp:lastPrinted>
  <dcterms:created xsi:type="dcterms:W3CDTF">1996-10-08T23:32:33Z</dcterms:created>
  <dcterms:modified xsi:type="dcterms:W3CDTF">2009-11-16T07:06:31Z</dcterms:modified>
  <cp:category/>
  <cp:version/>
  <cp:contentType/>
  <cp:contentStatus/>
</cp:coreProperties>
</file>